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E847" lockStructure="1"/>
  <bookViews>
    <workbookView visibility="visible" minimized="0" showHorizontalScroll="1" showVerticalScroll="1" showSheetTabs="1" xWindow="10680" yWindow="2340" windowWidth="48300" windowHeight="26060" tabRatio="500" firstSheet="0" activeTab="0" autoFilterDateGrouping="1"/>
  </bookViews>
  <sheets>
    <sheet name="KTS-Matrix v3" sheetId="1" state="visible" r:id="rId1"/>
    <sheet name="Quellen &amp; Methodik" sheetId="2" state="visible" r:id="rId2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1">
    <numFmt numFmtId="164" formatCode="0.000%"/>
  </numFmts>
  <fonts count="19">
    <font>
      <name val="Calibri"/>
      <charset val="1"/>
      <family val="2"/>
      <color theme="1"/>
      <sz val="11"/>
    </font>
    <font>
      <name val="Arial"/>
      <family val="2"/>
      <b val="1"/>
      <color rgb="FFFFFFFF"/>
      <sz val="9"/>
    </font>
    <font>
      <name val="Arial"/>
      <family val="2"/>
      <b val="1"/>
      <color rgb="FFFFFFFF"/>
      <sz val="8"/>
    </font>
    <font>
      <name val="Arial"/>
      <family val="2"/>
      <b val="1"/>
      <color rgb="FF1F3864"/>
      <sz val="8"/>
    </font>
    <font>
      <name val="Arial"/>
      <family val="2"/>
      <b val="1"/>
      <color rgb="FF000000"/>
      <sz val="9"/>
    </font>
    <font>
      <name val="Arial"/>
      <family val="2"/>
      <color rgb="FF000000"/>
      <sz val="9"/>
    </font>
    <font>
      <name val="Arial"/>
      <family val="2"/>
      <color rgb="FF0000FF"/>
      <sz val="9"/>
    </font>
    <font>
      <name val="Arial"/>
      <family val="2"/>
      <color rgb="FF0563C1"/>
      <sz val="8"/>
      <u val="single"/>
    </font>
    <font>
      <name val="Arial"/>
      <family val="2"/>
      <b val="1"/>
      <sz val="9"/>
    </font>
    <font>
      <name val="Arial"/>
      <family val="2"/>
      <b val="1"/>
      <color rgb="FF1F3864"/>
      <sz val="9"/>
    </font>
    <font>
      <name val="Arial"/>
      <family val="2"/>
      <color rgb="FF7B3F00"/>
      <sz val="9"/>
    </font>
    <font>
      <name val="Arial"/>
      <family val="2"/>
      <sz val="9"/>
    </font>
    <font>
      <name val="Arial"/>
      <family val="2"/>
      <i val="1"/>
      <color rgb="FFCC0000"/>
      <sz val="9"/>
    </font>
    <font>
      <name val="Arial"/>
      <family val="2"/>
      <color rgb="FF0000FF"/>
      <sz val="8"/>
    </font>
    <font>
      <name val="Arial"/>
      <family val="2"/>
      <color rgb="FFCC0000"/>
      <sz val="8"/>
    </font>
    <font>
      <name val="Arial"/>
      <family val="2"/>
      <b val="1"/>
      <color rgb="FF000000"/>
      <sz val="8"/>
    </font>
    <font>
      <name val="Arial"/>
      <family val="2"/>
      <color rgb="FF7B3F00"/>
      <sz val="8"/>
    </font>
    <font>
      <name val="Arial"/>
      <family val="2"/>
      <color rgb="FF000000"/>
      <sz val="8"/>
    </font>
    <font>
      <name val="Arial"/>
      <family val="2"/>
      <b val="1"/>
      <color rgb="FF1F3864"/>
      <sz val="11"/>
    </font>
  </fonts>
  <fills count="16">
    <fill>
      <patternFill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7B3F00"/>
        <bgColor rgb="FF993366"/>
      </patternFill>
    </fill>
    <fill>
      <patternFill patternType="solid">
        <fgColor rgb="FF1A5E20"/>
        <bgColor rgb="FF333333"/>
      </patternFill>
    </fill>
    <fill>
      <patternFill patternType="solid">
        <fgColor rgb="FF0D47A1"/>
        <bgColor rgb="FF0563C1"/>
      </patternFill>
    </fill>
    <fill>
      <patternFill patternType="solid">
        <fgColor rgb="FF4A148C"/>
        <bgColor rgb="FF800080"/>
      </patternFill>
    </fill>
    <fill>
      <patternFill patternType="solid">
        <fgColor rgb="FFE3F2FD"/>
        <bgColor rgb="FFEAF4FB"/>
      </patternFill>
    </fill>
    <fill>
      <patternFill patternType="solid">
        <fgColor rgb="FFEAF4FB"/>
        <bgColor rgb="FFE3F2FD"/>
      </patternFill>
    </fill>
    <fill>
      <patternFill patternType="solid">
        <fgColor rgb="FFFFF3E0"/>
        <bgColor rgb="FFFFF8E1"/>
      </patternFill>
    </fill>
    <fill>
      <patternFill patternType="solid">
        <fgColor rgb="FFE8F5E9"/>
        <bgColor rgb="FFEAF4FB"/>
      </patternFill>
    </fill>
    <fill>
      <patternFill patternType="solid">
        <fgColor rgb="FFEDE7F6"/>
        <bgColor rgb="FFEEEEEE"/>
      </patternFill>
    </fill>
    <fill>
      <patternFill patternType="solid">
        <fgColor rgb="FFFFF8E1"/>
        <bgColor rgb="FFFFF3E0"/>
      </patternFill>
    </fill>
    <fill>
      <patternFill patternType="solid">
        <fgColor rgb="FFEEEEEE"/>
        <bgColor rgb="FFEDE7F6"/>
      </patternFill>
    </fill>
    <fill>
      <patternFill patternType="solid">
        <fgColor rgb="FFFFFFFF"/>
        <bgColor rgb="FFFFF8E1"/>
      </patternFill>
    </fill>
    <fill>
      <patternFill patternType="solid">
        <fgColor rgb="FFD6E4FF"/>
        <bgColor rgb="FFE3F2FD"/>
      </patternFill>
    </fill>
  </fills>
  <borders count="5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/>
      <diagonal/>
    </border>
    <border>
      <left/>
      <right/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7" fillId="7" borderId="0" applyAlignment="1" pivotButton="0" quotePrefix="0" xfId="0">
      <alignment horizontal="left" vertical="center" wrapText="1"/>
    </xf>
    <xf numFmtId="0" fontId="17" fillId="10" borderId="0" applyAlignment="1" pivotButton="0" quotePrefix="0" xfId="0">
      <alignment horizontal="left" vertical="center" wrapText="1"/>
    </xf>
    <xf numFmtId="0" fontId="16" fillId="9" borderId="0" applyAlignment="1" pivotButton="0" quotePrefix="0" xfId="0">
      <alignment horizontal="left" vertical="center" wrapText="1"/>
    </xf>
    <xf numFmtId="0" fontId="15" fillId="9" borderId="0" applyAlignment="1" pivotButton="0" quotePrefix="0" xfId="0">
      <alignment horizontal="left" vertical="center" wrapText="1"/>
    </xf>
    <xf numFmtId="0" fontId="14" fillId="14" borderId="0" applyAlignment="1" pivotButton="0" quotePrefix="0" xfId="0">
      <alignment horizontal="left" vertical="center" wrapText="1"/>
    </xf>
    <xf numFmtId="0" fontId="13" fillId="14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8" fillId="13" borderId="1" applyAlignment="1" pivotButton="0" quotePrefix="0" xfId="0">
      <alignment horizontal="left"/>
    </xf>
    <xf numFmtId="0" fontId="3" fillId="7" borderId="0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5" borderId="2" applyAlignment="1" pivotButton="0" quotePrefix="0" xfId="0">
      <alignment horizontal="center" vertical="center" wrapText="1"/>
    </xf>
    <xf numFmtId="0" fontId="2" fillId="6" borderId="2" applyAlignment="1" pivotButton="0" quotePrefix="0" xfId="0">
      <alignment horizontal="center" vertical="center" wrapText="1"/>
    </xf>
    <xf numFmtId="0" fontId="4" fillId="8" borderId="2" applyAlignment="1" pivotButton="0" quotePrefix="0" xfId="0">
      <alignment horizontal="left" vertical="center"/>
    </xf>
    <xf numFmtId="0" fontId="5" fillId="8" borderId="2" applyAlignment="1" pivotButton="0" quotePrefix="0" xfId="0">
      <alignment horizontal="center" vertical="center"/>
    </xf>
    <xf numFmtId="3" fontId="6" fillId="8" borderId="2" applyAlignment="1" pivotButton="0" quotePrefix="0" xfId="0">
      <alignment horizontal="center" vertical="center"/>
    </xf>
    <xf numFmtId="3" fontId="6" fillId="9" borderId="2" applyAlignment="1" pivotButton="0" quotePrefix="0" xfId="0">
      <alignment horizontal="center" vertical="center"/>
    </xf>
    <xf numFmtId="0" fontId="7" fillId="9" borderId="2" applyAlignment="1" pivotButton="0" quotePrefix="0" xfId="0">
      <alignment horizontal="center" vertical="center"/>
    </xf>
    <xf numFmtId="3" fontId="8" fillId="9" borderId="2" applyAlignment="1" pivotButton="0" quotePrefix="0" xfId="0">
      <alignment horizontal="center" vertical="center"/>
    </xf>
    <xf numFmtId="3" fontId="9" fillId="9" borderId="2" applyAlignment="1" pivotButton="0" quotePrefix="0" xfId="0">
      <alignment horizontal="center" vertical="center"/>
    </xf>
    <xf numFmtId="3" fontId="10" fillId="9" borderId="2" applyAlignment="1" pivotButton="0" quotePrefix="0" xfId="0">
      <alignment horizontal="center" vertical="center"/>
    </xf>
    <xf numFmtId="3" fontId="6" fillId="10" borderId="2" applyAlignment="1" pivotButton="0" quotePrefix="0" xfId="0">
      <alignment horizontal="center" vertical="center"/>
    </xf>
    <xf numFmtId="164" fontId="8" fillId="10" borderId="2" applyAlignment="1" pivotButton="0" quotePrefix="0" xfId="0">
      <alignment horizontal="center" vertical="center"/>
    </xf>
    <xf numFmtId="164" fontId="11" fillId="10" borderId="2" applyAlignment="1" pivotButton="0" quotePrefix="0" xfId="0">
      <alignment horizontal="center" vertical="center"/>
    </xf>
    <xf numFmtId="0" fontId="7" fillId="10" borderId="2" applyAlignment="1" pivotButton="0" quotePrefix="0" xfId="0">
      <alignment horizontal="center" vertical="center"/>
    </xf>
    <xf numFmtId="3" fontId="6" fillId="7" borderId="2" applyAlignment="1" pivotButton="0" quotePrefix="0" xfId="0">
      <alignment horizontal="center" vertical="center"/>
    </xf>
    <xf numFmtId="164" fontId="8" fillId="7" borderId="2" applyAlignment="1" pivotButton="0" quotePrefix="0" xfId="0">
      <alignment horizontal="center" vertical="center"/>
    </xf>
    <xf numFmtId="164" fontId="11" fillId="7" borderId="2" applyAlignment="1" pivotButton="0" quotePrefix="0" xfId="0">
      <alignment horizontal="center" vertical="center"/>
    </xf>
    <xf numFmtId="0" fontId="7" fillId="7" borderId="2" applyAlignment="1" pivotButton="0" quotePrefix="0" xfId="0">
      <alignment horizontal="center" vertical="center"/>
    </xf>
    <xf numFmtId="3" fontId="12" fillId="11" borderId="2" applyAlignment="1" pivotButton="0" quotePrefix="0" xfId="0">
      <alignment horizontal="center" vertical="center"/>
    </xf>
    <xf numFmtId="164" fontId="8" fillId="11" borderId="2" applyAlignment="1" pivotButton="0" quotePrefix="0" xfId="0">
      <alignment horizontal="center" vertical="center"/>
    </xf>
    <xf numFmtId="164" fontId="11" fillId="11" borderId="2" applyAlignment="1" pivotButton="0" quotePrefix="0" xfId="0">
      <alignment horizontal="center" vertical="center"/>
    </xf>
    <xf numFmtId="0" fontId="7" fillId="11" borderId="2" applyAlignment="1" pivotButton="0" quotePrefix="0" xfId="0">
      <alignment horizontal="center" vertical="center"/>
    </xf>
    <xf numFmtId="3" fontId="12" fillId="10" borderId="2" applyAlignment="1" pivotButton="0" quotePrefix="0" xfId="0">
      <alignment horizontal="center" vertical="center"/>
    </xf>
    <xf numFmtId="3" fontId="12" fillId="9" borderId="2" applyAlignment="1" pivotButton="0" quotePrefix="0" xfId="0">
      <alignment horizontal="center" vertical="center"/>
    </xf>
    <xf numFmtId="3" fontId="12" fillId="7" borderId="2" applyAlignment="1" pivotButton="0" quotePrefix="0" xfId="0">
      <alignment horizontal="center" vertical="center"/>
    </xf>
    <xf numFmtId="0" fontId="4" fillId="12" borderId="2" applyAlignment="1" pivotButton="0" quotePrefix="0" xfId="0">
      <alignment horizontal="left" vertical="center"/>
    </xf>
    <xf numFmtId="0" fontId="5" fillId="12" borderId="2" applyAlignment="1" pivotButton="0" quotePrefix="0" xfId="0">
      <alignment horizontal="center" vertical="center"/>
    </xf>
    <xf numFmtId="3" fontId="6" fillId="12" borderId="2" applyAlignment="1" pivotButton="0" quotePrefix="0" xfId="0">
      <alignment horizontal="center" vertical="center"/>
    </xf>
    <xf numFmtId="3" fontId="8" fillId="13" borderId="2" applyAlignment="1" pivotButton="0" quotePrefix="0" xfId="0">
      <alignment horizontal="center"/>
    </xf>
    <xf numFmtId="164" fontId="8" fillId="13" borderId="2" applyAlignment="1" pivotButton="0" quotePrefix="0" xfId="0">
      <alignment horizontal="center"/>
    </xf>
    <xf numFmtId="0" fontId="18" fillId="0" borderId="0" pivotButton="0" quotePrefix="0" xfId="0"/>
    <xf numFmtId="0" fontId="11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7" fillId="0" borderId="0" pivotButton="0" quotePrefix="0" xfId="0"/>
    <xf numFmtId="0" fontId="17" fillId="11" borderId="0" applyAlignment="1" pivotButton="0" quotePrefix="0" xfId="0">
      <alignment horizontal="left" vertical="center" wrapText="1"/>
    </xf>
    <xf numFmtId="0" fontId="3" fillId="15" borderId="0" applyAlignment="1" pivotButton="0" quotePrefix="0" xfId="0">
      <alignment horizontal="left" vertical="center" wrapText="1"/>
    </xf>
    <xf numFmtId="0" fontId="0" fillId="0" borderId="4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1A5E20"/>
      <rgbColor rgb="FF000080"/>
      <rgbColor rgb="FF808000"/>
      <rgbColor rgb="FF800080"/>
      <rgbColor rgb="FF008080"/>
      <rgbColor rgb="FFEEEEEE"/>
      <rgbColor rgb="FF808080"/>
      <rgbColor rgb="FF9999FF"/>
      <rgbColor rgb="FF993366"/>
      <rgbColor rgb="FFFFF8E1"/>
      <rgbColor rgb="FFE3F2FD"/>
      <rgbColor rgb="FF4A148C"/>
      <rgbColor rgb="FFFF8080"/>
      <rgbColor rgb="FF0563C1"/>
      <rgbColor rgb="FFD6E4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4FB"/>
      <rgbColor rgb="FFE8F5E9"/>
      <rgbColor rgb="FFFFF3E0"/>
      <rgbColor rgb="FF99CCFF"/>
      <rgbColor rgb="FFFF99CC"/>
      <rgbColor rgb="FFCC99FF"/>
      <rgbColor rgb="FFEDE7F6"/>
      <rgbColor rgb="FF3366FF"/>
      <rgbColor rgb="FF33CCCC"/>
      <rgbColor rgb="FF99CC00"/>
      <rgbColor rgb="FFFFCC00"/>
      <rgbColor rgb="FFFF9900"/>
      <rgbColor rgb="FFFF6600"/>
      <rgbColor rgb="FF666699"/>
      <rgbColor rgb="FFAAAAAA"/>
      <rgbColor rgb="FF1F3864"/>
      <rgbColor rgb="FF339966"/>
      <rgbColor rgb="FF003300"/>
      <rgbColor rgb="FF333300"/>
      <rgbColor rgb="FF7B3F00"/>
      <rgbColor rgb="FF993366"/>
      <rgbColor rgb="FF0D47A1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undestag.de/dokumente/textarchiv/2025/kw48-de-haushaltsgesetz-2026-dritte-lesung-1126152" TargetMode="External" Id="rId1" /><Relationship Type="http://schemas.openxmlformats.org/officeDocument/2006/relationships/hyperlink" Target="https://www.destatis.de/DE/Themen/Staat/Oeffentliche-Finanzen/Ausgaben-Einnahmen/Tabellen/sozialversicherung-einnahmen-2024.html" TargetMode="External" Id="rId2" /><Relationship Type="http://schemas.openxmlformats.org/officeDocument/2006/relationships/hyperlink" Target="https://www.bundesbank.de/de/statistiken/zahlungsverkehr/zahlungsverkehrsstatistik" TargetMode="External" Id="rId3" /><Relationship Type="http://schemas.openxmlformats.org/officeDocument/2006/relationships/hyperlink" Target="https://www.ecb.europa.eu/pub/pdf/targetar/ecb.targetar2023.en.pdf" TargetMode="External" Id="rId4" /><Relationship Type="http://schemas.openxmlformats.org/officeDocument/2006/relationships/hyperlink" Target="https://www.ecb.europa.eu/press/payments-news/ecb.t2sar2023.en.pdf" TargetMode="External" Id="rId5" /><Relationship Type="http://schemas.openxmlformats.org/officeDocument/2006/relationships/hyperlink" Target="https://www.budget.gouv.fr/reperes/budget/articles/chiffres-cles-budget-etat-2025" TargetMode="External" Id="rId6" /><Relationship Type="http://schemas.openxmlformats.org/officeDocument/2006/relationships/hyperlink" Target="https://www.securite-sociale.fr/la-secu-cest-quoi/chiffres-cles" TargetMode="External" Id="rId7" /><Relationship Type="http://schemas.openxmlformats.org/officeDocument/2006/relationships/hyperlink" Target="https://www.ecb.europa.eu/press/stats/paysec/html/ecb.pis2023_1~10a5662f81.en.html" TargetMode="External" Id="rId8" /><Relationship Type="http://schemas.openxmlformats.org/officeDocument/2006/relationships/hyperlink" Target="https://www.ecb.europa.eu/pub/pdf/targetar/ecb.targetar2023.en.pdf" TargetMode="External" Id="rId9" /><Relationship Type="http://schemas.openxmlformats.org/officeDocument/2006/relationships/hyperlink" Target="https://www.ecb.europa.eu/press/payments-news/ecb.t2sar2023.en.pdf" TargetMode="External" Id="rId10" /><Relationship Type="http://schemas.openxmlformats.org/officeDocument/2006/relationships/hyperlink" Target="https://www.rgs.mef.gov.it/_Documenti/VERSIONE-I/attivita_istituzionali/formazione_e_gestione_del_bilancio/bilancio_di_previsione/bilancio_in_breve/2025/Il-bilancio-dello-Stato-2025-2027-in-breve.pdf" TargetMode="External" Id="rId11" /><Relationship Type="http://schemas.openxmlformats.org/officeDocument/2006/relationships/hyperlink" Target="https://www.fondopriamo.it/blog/priamo/spese-previdenziali-italia" TargetMode="External" Id="rId12" /><Relationship Type="http://schemas.openxmlformats.org/officeDocument/2006/relationships/hyperlink" Target="https://www.ecb.europa.eu/press/stats/paysec/html/ecb.pis2023_1~10a5662f81.en.html" TargetMode="External" Id="rId13" /><Relationship Type="http://schemas.openxmlformats.org/officeDocument/2006/relationships/hyperlink" Target="https://www.ecb.europa.eu/pub/pdf/targetar/ecb.targetar2023.en.pdf" TargetMode="External" Id="rId14" /><Relationship Type="http://schemas.openxmlformats.org/officeDocument/2006/relationships/hyperlink" Target="https://www.ecb.europa.eu/press/payments-news/ecb.t2sar2023.en.pdf" TargetMode="External" Id="rId15" /><Relationship Type="http://schemas.openxmlformats.org/officeDocument/2006/relationships/hyperlink" Target="https://www.sepg.pap.hacienda.gob.es/sitios/sepg/es-ES/Presupuestos/DocumentacionEstadisticas/Estadisticas/paginas/estadisticas.aspx" TargetMode="External" Id="rId16" /><Relationship Type="http://schemas.openxmlformats.org/officeDocument/2006/relationships/hyperlink" Target="https://www.lamoncloa.gob.es/serviciosdeprensa/notasprensa/inclusion/paginas/221225-ejecucion-presupestaria-noviembre.aspx" TargetMode="External" Id="rId17" /><Relationship Type="http://schemas.openxmlformats.org/officeDocument/2006/relationships/hyperlink" Target="https://www.ecb.europa.eu/press/stats/paysec/html/ecb.pis2023_1~10a5662f81.en.html" TargetMode="External" Id="rId18" /><Relationship Type="http://schemas.openxmlformats.org/officeDocument/2006/relationships/hyperlink" Target="https://www.ecb.europa.eu/pub/pdf/targetar/ecb.targetar2023.en.pdf" TargetMode="External" Id="rId19" /><Relationship Type="http://schemas.openxmlformats.org/officeDocument/2006/relationships/hyperlink" Target="https://www.ecb.europa.eu/press/payments-news/ecb.t2sar2023.en.pdf" TargetMode="External" Id="rId20" /><Relationship Type="http://schemas.openxmlformats.org/officeDocument/2006/relationships/hyperlink" Target="https://www.rijksfinancien.nl/rijksbegroting" TargetMode="External" Id="rId21" /><Relationship Type="http://schemas.openxmlformats.org/officeDocument/2006/relationships/hyperlink" Target="https://ec.europa.eu/eurostat/databrowser/view/gov_10a_exp/default/table" TargetMode="External" Id="rId22" /><Relationship Type="http://schemas.openxmlformats.org/officeDocument/2006/relationships/hyperlink" Target="https://www.ecb.europa.eu/press/stats/paysec/html/ecb.pis2023_1~10a5662f81.en.html" TargetMode="External" Id="rId23" /><Relationship Type="http://schemas.openxmlformats.org/officeDocument/2006/relationships/hyperlink" Target="https://www.ecb.europa.eu/pub/pdf/targetar/ecb.targetar2023.en.pdf" TargetMode="External" Id="rId24" /><Relationship Type="http://schemas.openxmlformats.org/officeDocument/2006/relationships/hyperlink" Target="https://www.ecb.europa.eu/press/payments-news/ecb.t2sar2023.en.pdf" TargetMode="External" Id="rId25" /><Relationship Type="http://schemas.openxmlformats.org/officeDocument/2006/relationships/hyperlink" Target="https://www.budget.belgium.be/" TargetMode="External" Id="rId26" /><Relationship Type="http://schemas.openxmlformats.org/officeDocument/2006/relationships/hyperlink" Target="https://ec.europa.eu/eurostat/databrowser/view/gov_10a_exp/default/table" TargetMode="External" Id="rId27" /><Relationship Type="http://schemas.openxmlformats.org/officeDocument/2006/relationships/hyperlink" Target="https://www.ecb.europa.eu/press/stats/paysec/html/ecb.pis2023_1~10a5662f81.en.html" TargetMode="External" Id="rId28" /><Relationship Type="http://schemas.openxmlformats.org/officeDocument/2006/relationships/hyperlink" Target="https://www.ecb.europa.eu/pub/pdf/targetar/ecb.targetar2023.en.pdf" TargetMode="External" Id="rId29" /><Relationship Type="http://schemas.openxmlformats.org/officeDocument/2006/relationships/hyperlink" Target="https://www.ecb.europa.eu/press/payments-news/ecb.t2sar2023.en.pdf" TargetMode="External" Id="rId30" /><Relationship Type="http://schemas.openxmlformats.org/officeDocument/2006/relationships/hyperlink" Target="https://www.bmf.gv.at/themen/budget/finanzgesetz/bundesvoranschlag.html" TargetMode="External" Id="rId31" /><Relationship Type="http://schemas.openxmlformats.org/officeDocument/2006/relationships/hyperlink" Target="https://ec.europa.eu/eurostat/databrowser/view/gov_10a_exp/default/table" TargetMode="External" Id="rId32" /><Relationship Type="http://schemas.openxmlformats.org/officeDocument/2006/relationships/hyperlink" Target="https://www.ecb.europa.eu/press/stats/paysec/html/ecb.pis2023_1~10a5662f81.en.html" TargetMode="External" Id="rId33" /><Relationship Type="http://schemas.openxmlformats.org/officeDocument/2006/relationships/hyperlink" Target="https://www.ecb.europa.eu/pub/pdf/targetar/ecb.targetar2023.en.pdf" TargetMode="External" Id="rId34" /><Relationship Type="http://schemas.openxmlformats.org/officeDocument/2006/relationships/hyperlink" Target="https://www.ecb.europa.eu/press/payments-news/ecb.t2sar2023.en.pdf" TargetMode="External" Id="rId35" /><Relationship Type="http://schemas.openxmlformats.org/officeDocument/2006/relationships/hyperlink" Target="https://www.regeringen.se/sveriges-regering/finansdepartementet/statens-budget/" TargetMode="External" Id="rId36" /><Relationship Type="http://schemas.openxmlformats.org/officeDocument/2006/relationships/hyperlink" Target="https://ec.europa.eu/eurostat/databrowser/view/gov_10a_exp/default/table" TargetMode="External" Id="rId37" /><Relationship Type="http://schemas.openxmlformats.org/officeDocument/2006/relationships/hyperlink" Target="https://www.ecb.europa.eu/press/stats/paysec/html/ecb.pis2023_1~10a5662f81.en.html" TargetMode="External" Id="rId38" /><Relationship Type="http://schemas.openxmlformats.org/officeDocument/2006/relationships/hyperlink" Target="https://www.ecb.europa.eu/pub/pdf/targetar/ecb.targetar2023.en.pdf" TargetMode="External" Id="rId39" /><Relationship Type="http://schemas.openxmlformats.org/officeDocument/2006/relationships/hyperlink" Target="https://www.ecb.europa.eu/press/payments-news/ecb.t2sar2023.en.pdf" TargetMode="External" Id="rId40" /><Relationship Type="http://schemas.openxmlformats.org/officeDocument/2006/relationships/hyperlink" Target="https://www.gov.pl/web/finanse/ustawa-budzetowa" TargetMode="External" Id="rId41" /><Relationship Type="http://schemas.openxmlformats.org/officeDocument/2006/relationships/hyperlink" Target="https://ec.europa.eu/eurostat/databrowser/view/gov_10a_exp/default/table" TargetMode="External" Id="rId42" /><Relationship Type="http://schemas.openxmlformats.org/officeDocument/2006/relationships/hyperlink" Target="https://www.ecb.europa.eu/press/stats/paysec/html/ecb.pis2023_1~10a5662f81.en.html" TargetMode="External" Id="rId43" /><Relationship Type="http://schemas.openxmlformats.org/officeDocument/2006/relationships/hyperlink" Target="https://www.ecb.europa.eu/pub/pdf/targetar/ecb.targetar2023.en.pdf" TargetMode="External" Id="rId44" /><Relationship Type="http://schemas.openxmlformats.org/officeDocument/2006/relationships/hyperlink" Target="https://www.ecb.europa.eu/press/payments-news/ecb.t2sar2023.en.pdf" TargetMode="External" Id="rId45" /><Relationship Type="http://schemas.openxmlformats.org/officeDocument/2006/relationships/hyperlink" Target="https://fm.dk/nyheder/pressemeddelelser/2024/august/finansloven-for-2025/" TargetMode="External" Id="rId46" /><Relationship Type="http://schemas.openxmlformats.org/officeDocument/2006/relationships/hyperlink" Target="https://ec.europa.eu/eurostat/databrowser/view/gov_10a_exp/default/table" TargetMode="External" Id="rId47" /><Relationship Type="http://schemas.openxmlformats.org/officeDocument/2006/relationships/hyperlink" Target="https://www.ecb.europa.eu/press/stats/paysec/html/ecb.pis2023_1~10a5662f81.en.html" TargetMode="External" Id="rId48" /><Relationship Type="http://schemas.openxmlformats.org/officeDocument/2006/relationships/hyperlink" Target="https://www.ecb.europa.eu/pub/pdf/targetar/ecb.targetar2023.en.pdf" TargetMode="External" Id="rId49" /><Relationship Type="http://schemas.openxmlformats.org/officeDocument/2006/relationships/hyperlink" Target="https://www.ecb.europa.eu/press/payments-news/ecb.t2sar2023.en.pdf" TargetMode="External" Id="rId50" /><Relationship Type="http://schemas.openxmlformats.org/officeDocument/2006/relationships/hyperlink" Target="https://www.gov.ie/en/publication/6d6b6-budget-2025/" TargetMode="External" Id="rId51" /><Relationship Type="http://schemas.openxmlformats.org/officeDocument/2006/relationships/hyperlink" Target="https://ec.europa.eu/eurostat/databrowser/view/gov_10a_exp/default/table" TargetMode="External" Id="rId52" /><Relationship Type="http://schemas.openxmlformats.org/officeDocument/2006/relationships/hyperlink" Target="https://www.ecb.europa.eu/press/stats/paysec/html/ecb.pis2023_1~10a5662f81.en.html" TargetMode="External" Id="rId53" /><Relationship Type="http://schemas.openxmlformats.org/officeDocument/2006/relationships/hyperlink" Target="https://www.ecb.europa.eu/pub/pdf/targetar/ecb.targetar2023.en.pdf" TargetMode="External" Id="rId54" /><Relationship Type="http://schemas.openxmlformats.org/officeDocument/2006/relationships/hyperlink" Target="https://www.ecb.europa.eu/press/payments-news/ecb.t2sar2023.en.pdf" TargetMode="External" Id="rId55" /><Relationship Type="http://schemas.openxmlformats.org/officeDocument/2006/relationships/hyperlink" Target="https://vm.fi/budjetti-ja-talous" TargetMode="External" Id="rId56" /><Relationship Type="http://schemas.openxmlformats.org/officeDocument/2006/relationships/hyperlink" Target="https://ec.europa.eu/eurostat/databrowser/view/gov_10a_exp/default/table" TargetMode="External" Id="rId57" /><Relationship Type="http://schemas.openxmlformats.org/officeDocument/2006/relationships/hyperlink" Target="https://www.ecb.europa.eu/press/stats/paysec/html/ecb.pis2023_1~10a5662f81.en.html" TargetMode="External" Id="rId58" /><Relationship Type="http://schemas.openxmlformats.org/officeDocument/2006/relationships/hyperlink" Target="https://www.ecb.europa.eu/pub/pdf/targetar/ecb.targetar2023.en.pdf" TargetMode="External" Id="rId59" /><Relationship Type="http://schemas.openxmlformats.org/officeDocument/2006/relationships/hyperlink" Target="https://www.ecb.europa.eu/press/payments-news/ecb.t2sar2023.en.pdf" TargetMode="External" Id="rId60" /><Relationship Type="http://schemas.openxmlformats.org/officeDocument/2006/relationships/hyperlink" Target="https://www.mfcr.cz/cs/verejny-sektor/statni-rozpocet" TargetMode="External" Id="rId61" /><Relationship Type="http://schemas.openxmlformats.org/officeDocument/2006/relationships/hyperlink" Target="https://ec.europa.eu/eurostat/databrowser/view/gov_10a_exp/default/table" TargetMode="External" Id="rId62" /><Relationship Type="http://schemas.openxmlformats.org/officeDocument/2006/relationships/hyperlink" Target="https://www.ecb.europa.eu/press/stats/paysec/html/ecb.pis2023_1~10a5662f81.en.html" TargetMode="External" Id="rId63" /><Relationship Type="http://schemas.openxmlformats.org/officeDocument/2006/relationships/hyperlink" Target="https://www.ecb.europa.eu/pub/pdf/targetar/ecb.targetar2023.en.pdf" TargetMode="External" Id="rId64" /><Relationship Type="http://schemas.openxmlformats.org/officeDocument/2006/relationships/hyperlink" Target="https://www.ecb.europa.eu/press/payments-news/ecb.t2sar2023.en.pdf" TargetMode="External" Id="rId65" /><Relationship Type="http://schemas.openxmlformats.org/officeDocument/2006/relationships/hyperlink" Target="https://mfinante.gov.ro/ro/acasa/bugetul-statului" TargetMode="External" Id="rId66" /><Relationship Type="http://schemas.openxmlformats.org/officeDocument/2006/relationships/hyperlink" Target="https://ec.europa.eu/eurostat/databrowser/view/gov_10a_exp/default/table" TargetMode="External" Id="rId67" /><Relationship Type="http://schemas.openxmlformats.org/officeDocument/2006/relationships/hyperlink" Target="https://www.ecb.europa.eu/press/stats/paysec/html/ecb.pis2023_1~10a5662f81.en.html" TargetMode="External" Id="rId68" /><Relationship Type="http://schemas.openxmlformats.org/officeDocument/2006/relationships/hyperlink" Target="https://www.ecb.europa.eu/pub/pdf/targetar/ecb.targetar2023.en.pdf" TargetMode="External" Id="rId69" /><Relationship Type="http://schemas.openxmlformats.org/officeDocument/2006/relationships/hyperlink" Target="https://www.ecb.europa.eu/press/payments-news/ecb.t2sar2023.en.pdf" TargetMode="External" Id="rId70" /><Relationship Type="http://schemas.openxmlformats.org/officeDocument/2006/relationships/hyperlink" Target="https://www.dgo.pt/politicaorcamental/OrcamentoEstado/OE2025" TargetMode="External" Id="rId71" /><Relationship Type="http://schemas.openxmlformats.org/officeDocument/2006/relationships/hyperlink" Target="https://ec.europa.eu/eurostat/databrowser/view/gov_10a_exp/default/table" TargetMode="External" Id="rId72" /><Relationship Type="http://schemas.openxmlformats.org/officeDocument/2006/relationships/hyperlink" Target="https://www.ecb.europa.eu/press/stats/paysec/html/ecb.pis2023_1~10a5662f81.en.html" TargetMode="External" Id="rId73" /><Relationship Type="http://schemas.openxmlformats.org/officeDocument/2006/relationships/hyperlink" Target="https://www.ecb.europa.eu/pub/pdf/targetar/ecb.targetar2023.en.pdf" TargetMode="External" Id="rId74" /><Relationship Type="http://schemas.openxmlformats.org/officeDocument/2006/relationships/hyperlink" Target="https://www.ecb.europa.eu/press/payments-news/ecb.t2sar2023.en.pdf" TargetMode="External" Id="rId75" /><Relationship Type="http://schemas.openxmlformats.org/officeDocument/2006/relationships/hyperlink" Target="https://www.minfin.gr/el/dimosionomiapolitiki/budget-2025" TargetMode="External" Id="rId76" /><Relationship Type="http://schemas.openxmlformats.org/officeDocument/2006/relationships/hyperlink" Target="https://ec.europa.eu/eurostat/databrowser/view/gov_10a_exp/default/table" TargetMode="External" Id="rId77" /><Relationship Type="http://schemas.openxmlformats.org/officeDocument/2006/relationships/hyperlink" Target="https://www.ecb.europa.eu/press/stats/paysec/html/ecb.pis2023_1~10a5662f81.en.html" TargetMode="External" Id="rId78" /><Relationship Type="http://schemas.openxmlformats.org/officeDocument/2006/relationships/hyperlink" Target="https://www.ecb.europa.eu/pub/pdf/targetar/ecb.targetar2023.en.pdf" TargetMode="External" Id="rId79" /><Relationship Type="http://schemas.openxmlformats.org/officeDocument/2006/relationships/hyperlink" Target="https://www.ecb.europa.eu/press/payments-news/ecb.t2sar2023.en.pdf" TargetMode="External" Id="rId80" /><Relationship Type="http://schemas.openxmlformats.org/officeDocument/2006/relationships/hyperlink" Target="https://allamkincstar.gov.hu/hu/allami-koltsetvetes" TargetMode="External" Id="rId81" /><Relationship Type="http://schemas.openxmlformats.org/officeDocument/2006/relationships/hyperlink" Target="https://ec.europa.eu/eurostat/databrowser/view/gov_10a_exp/default/table" TargetMode="External" Id="rId82" /><Relationship Type="http://schemas.openxmlformats.org/officeDocument/2006/relationships/hyperlink" Target="https://www.ecb.europa.eu/press/stats/paysec/html/ecb.pis2023_1~10a5662f81.en.html" TargetMode="External" Id="rId83" /><Relationship Type="http://schemas.openxmlformats.org/officeDocument/2006/relationships/hyperlink" Target="https://www.ecb.europa.eu/pub/pdf/targetar/ecb.targetar2023.en.pdf" TargetMode="External" Id="rId84" /><Relationship Type="http://schemas.openxmlformats.org/officeDocument/2006/relationships/hyperlink" Target="https://www.ecb.europa.eu/press/payments-news/ecb.t2sar2023.en.pdf" TargetMode="External" Id="rId85" /><Relationship Type="http://schemas.openxmlformats.org/officeDocument/2006/relationships/hyperlink" Target="https://www.mfsr.sk/sk/financie/institut-financnej-politiky/rozpocet/" TargetMode="External" Id="rId86" /><Relationship Type="http://schemas.openxmlformats.org/officeDocument/2006/relationships/hyperlink" Target="https://ec.europa.eu/eurostat/databrowser/view/gov_10a_exp/default/table" TargetMode="External" Id="rId87" /><Relationship Type="http://schemas.openxmlformats.org/officeDocument/2006/relationships/hyperlink" Target="https://www.ecb.europa.eu/press/stats/paysec/html/ecb.pis2023_1~10a5662f81.en.html" TargetMode="External" Id="rId88" /><Relationship Type="http://schemas.openxmlformats.org/officeDocument/2006/relationships/hyperlink" Target="https://www.ecb.europa.eu/pub/pdf/targetar/ecb.targetar2023.en.pdf" TargetMode="External" Id="rId89" /><Relationship Type="http://schemas.openxmlformats.org/officeDocument/2006/relationships/hyperlink" Target="https://www.ecb.europa.eu/press/payments-news/ecb.t2sar2023.en.pdf" TargetMode="External" Id="rId90" /><Relationship Type="http://schemas.openxmlformats.org/officeDocument/2006/relationships/hyperlink" Target="https://www.minfin.bg/bg/951" TargetMode="External" Id="rId91" /><Relationship Type="http://schemas.openxmlformats.org/officeDocument/2006/relationships/hyperlink" Target="https://ec.europa.eu/eurostat/databrowser/view/gov_10a_exp/default/table" TargetMode="External" Id="rId92" /><Relationship Type="http://schemas.openxmlformats.org/officeDocument/2006/relationships/hyperlink" Target="https://www.ecb.europa.eu/press/stats/paysec/html/ecb.pis2023_1~10a5662f81.en.html" TargetMode="External" Id="rId93" /><Relationship Type="http://schemas.openxmlformats.org/officeDocument/2006/relationships/hyperlink" Target="https://www.ecb.europa.eu/pub/pdf/targetar/ecb.targetar2023.en.pdf" TargetMode="External" Id="rId94" /><Relationship Type="http://schemas.openxmlformats.org/officeDocument/2006/relationships/hyperlink" Target="https://www.ecb.europa.eu/press/payments-news/ecb.t2sar2023.en.pdf" TargetMode="External" Id="rId95" /><Relationship Type="http://schemas.openxmlformats.org/officeDocument/2006/relationships/hyperlink" Target="https://mfin.gov.hr/proracun/310" TargetMode="External" Id="rId96" /><Relationship Type="http://schemas.openxmlformats.org/officeDocument/2006/relationships/hyperlink" Target="https://ec.europa.eu/eurostat/databrowser/view/gov_10a_exp/default/table" TargetMode="External" Id="rId97" /><Relationship Type="http://schemas.openxmlformats.org/officeDocument/2006/relationships/hyperlink" Target="https://www.ecb.europa.eu/press/stats/paysec/html/ecb.pis2023_1~10a5662f81.en.html" TargetMode="External" Id="rId98" /><Relationship Type="http://schemas.openxmlformats.org/officeDocument/2006/relationships/hyperlink" Target="https://www.ecb.europa.eu/pub/pdf/targetar/ecb.targetar2023.en.pdf" TargetMode="External" Id="rId99" /><Relationship Type="http://schemas.openxmlformats.org/officeDocument/2006/relationships/hyperlink" Target="https://www.ecb.europa.eu/press/payments-news/ecb.t2sar2023.en.pdf" TargetMode="External" Id="rId100" /><Relationship Type="http://schemas.openxmlformats.org/officeDocument/2006/relationships/hyperlink" Target="https://finmin.lrv.lt/lt/biudzeto-politika/valstybes-biudzetas/" TargetMode="External" Id="rId101" /><Relationship Type="http://schemas.openxmlformats.org/officeDocument/2006/relationships/hyperlink" Target="https://ec.europa.eu/eurostat/databrowser/view/gov_10a_exp/default/table" TargetMode="External" Id="rId102" /><Relationship Type="http://schemas.openxmlformats.org/officeDocument/2006/relationships/hyperlink" Target="https://www.ecb.europa.eu/press/stats/paysec/html/ecb.pis2023_1~10a5662f81.en.html" TargetMode="External" Id="rId103" /><Relationship Type="http://schemas.openxmlformats.org/officeDocument/2006/relationships/hyperlink" Target="https://www.ecb.europa.eu/pub/pdf/targetar/ecb.targetar2023.en.pdf" TargetMode="External" Id="rId104" /><Relationship Type="http://schemas.openxmlformats.org/officeDocument/2006/relationships/hyperlink" Target="https://www.ecb.europa.eu/press/payments-news/ecb.t2sar2023.en.pdf" TargetMode="External" Id="rId105" /><Relationship Type="http://schemas.openxmlformats.org/officeDocument/2006/relationships/hyperlink" Target="https://www.fm.gov.lv/lv/valsts-budzets" TargetMode="External" Id="rId106" /><Relationship Type="http://schemas.openxmlformats.org/officeDocument/2006/relationships/hyperlink" Target="https://ec.europa.eu/eurostat/databrowser/view/gov_10a_exp/default/table" TargetMode="External" Id="rId107" /><Relationship Type="http://schemas.openxmlformats.org/officeDocument/2006/relationships/hyperlink" Target="https://www.ecb.europa.eu/press/stats/paysec/html/ecb.pis2023_1~10a5662f81.en.html" TargetMode="External" Id="rId108" /><Relationship Type="http://schemas.openxmlformats.org/officeDocument/2006/relationships/hyperlink" Target="https://www.ecb.europa.eu/pub/pdf/targetar/ecb.targetar2023.en.pdf" TargetMode="External" Id="rId109" /><Relationship Type="http://schemas.openxmlformats.org/officeDocument/2006/relationships/hyperlink" Target="https://www.ecb.europa.eu/press/payments-news/ecb.t2sar2023.en.pdf" TargetMode="External" Id="rId110" /><Relationship Type="http://schemas.openxmlformats.org/officeDocument/2006/relationships/hyperlink" Target="https://www.gov.si/en/state-authorities/ministries/ministry-of-finance/public-finance/" TargetMode="External" Id="rId111" /><Relationship Type="http://schemas.openxmlformats.org/officeDocument/2006/relationships/hyperlink" Target="https://ec.europa.eu/eurostat/databrowser/view/gov_10a_exp/default/table" TargetMode="External" Id="rId112" /><Relationship Type="http://schemas.openxmlformats.org/officeDocument/2006/relationships/hyperlink" Target="https://www.ecb.europa.eu/press/stats/paysec/html/ecb.pis2023_1~10a5662f81.en.html" TargetMode="External" Id="rId113" /><Relationship Type="http://schemas.openxmlformats.org/officeDocument/2006/relationships/hyperlink" Target="https://www.ecb.europa.eu/pub/pdf/targetar/ecb.targetar2023.en.pdf" TargetMode="External" Id="rId114" /><Relationship Type="http://schemas.openxmlformats.org/officeDocument/2006/relationships/hyperlink" Target="https://www.ecb.europa.eu/press/payments-news/ecb.t2sar2023.en.pdf" TargetMode="External" Id="rId115" /><Relationship Type="http://schemas.openxmlformats.org/officeDocument/2006/relationships/hyperlink" Target="https://budget.public.lu/" TargetMode="External" Id="rId116" /><Relationship Type="http://schemas.openxmlformats.org/officeDocument/2006/relationships/hyperlink" Target="https://ec.europa.eu/eurostat/databrowser/view/gov_10a_exp/default/table" TargetMode="External" Id="rId117" /><Relationship Type="http://schemas.openxmlformats.org/officeDocument/2006/relationships/hyperlink" Target="https://www.ecb.europa.eu/press/stats/paysec/html/ecb.pis2023_1~10a5662f81.en.html" TargetMode="External" Id="rId118" /><Relationship Type="http://schemas.openxmlformats.org/officeDocument/2006/relationships/hyperlink" Target="https://www.ecb.europa.eu/pub/pdf/targetar/ecb.targetar2023.en.pdf" TargetMode="External" Id="rId119" /><Relationship Type="http://schemas.openxmlformats.org/officeDocument/2006/relationships/hyperlink" Target="https://www.ecb.europa.eu/press/payments-news/ecb.t2sar2023.en.pdf" TargetMode="External" Id="rId120" /><Relationship Type="http://schemas.openxmlformats.org/officeDocument/2006/relationships/hyperlink" Target="https://www.rahandusministeerium.ee/et/riigieelarve" TargetMode="External" Id="rId121" /><Relationship Type="http://schemas.openxmlformats.org/officeDocument/2006/relationships/hyperlink" Target="https://ec.europa.eu/eurostat/databrowser/view/gov_10a_exp/default/table" TargetMode="External" Id="rId122" /><Relationship Type="http://schemas.openxmlformats.org/officeDocument/2006/relationships/hyperlink" Target="https://www.ecb.europa.eu/press/stats/paysec/html/ecb.pis2023_1~10a5662f81.en.html" TargetMode="External" Id="rId123" /><Relationship Type="http://schemas.openxmlformats.org/officeDocument/2006/relationships/hyperlink" Target="https://www.ecb.europa.eu/pub/pdf/targetar/ecb.targetar2023.en.pdf" TargetMode="External" Id="rId124" /><Relationship Type="http://schemas.openxmlformats.org/officeDocument/2006/relationships/hyperlink" Target="https://www.ecb.europa.eu/press/payments-news/ecb.t2sar2023.en.pdf" TargetMode="External" Id="rId125" /><Relationship Type="http://schemas.openxmlformats.org/officeDocument/2006/relationships/hyperlink" Target="https://www.mof.gov.cy/mof/mof.nsf/budgetreport_en/budgetreport_en?OpenDocument" TargetMode="External" Id="rId126" /><Relationship Type="http://schemas.openxmlformats.org/officeDocument/2006/relationships/hyperlink" Target="https://ec.europa.eu/eurostat/databrowser/view/gov_10a_exp/default/table" TargetMode="External" Id="rId127" /><Relationship Type="http://schemas.openxmlformats.org/officeDocument/2006/relationships/hyperlink" Target="https://www.ecb.europa.eu/press/stats/paysec/html/ecb.pis2023_1~10a5662f81.en.html" TargetMode="External" Id="rId128" /><Relationship Type="http://schemas.openxmlformats.org/officeDocument/2006/relationships/hyperlink" Target="https://www.ecb.europa.eu/pub/pdf/targetar/ecb.targetar2023.en.pdf" TargetMode="External" Id="rId129" /><Relationship Type="http://schemas.openxmlformats.org/officeDocument/2006/relationships/hyperlink" Target="https://www.ecb.europa.eu/press/payments-news/ecb.t2sar2023.en.pdf" TargetMode="External" Id="rId130" /><Relationship Type="http://schemas.openxmlformats.org/officeDocument/2006/relationships/hyperlink" Target="https://mf.gov.mt/en/Government%20Budget/Pages/Government-Budget.aspx" TargetMode="External" Id="rId131" /><Relationship Type="http://schemas.openxmlformats.org/officeDocument/2006/relationships/hyperlink" Target="https://ec.europa.eu/eurostat/databrowser/view/gov_10a_exp/default/table" TargetMode="External" Id="rId132" /><Relationship Type="http://schemas.openxmlformats.org/officeDocument/2006/relationships/hyperlink" Target="https://www.ecb.europa.eu/press/stats/paysec/html/ecb.pis2023_1~10a5662f81.en.html" TargetMode="External" Id="rId133" /><Relationship Type="http://schemas.openxmlformats.org/officeDocument/2006/relationships/hyperlink" Target="https://www.ecb.europa.eu/pub/pdf/targetar/ecb.targetar2023.en.pdf" TargetMode="External" Id="rId134" /><Relationship Type="http://schemas.openxmlformats.org/officeDocument/2006/relationships/hyperlink" Target="https://www.ecb.europa.eu/press/payments-news/ecb.t2sar2023.en.pdf" TargetMode="External" Id="rId135" /><Relationship Type="http://schemas.openxmlformats.org/officeDocument/2006/relationships/hyperlink" Target="https://www.gov.uk/government/publications/spending-review-2025-document/spending-review-2025-html" TargetMode="External" Id="rId136" /><Relationship Type="http://schemas.openxmlformats.org/officeDocument/2006/relationships/hyperlink" Target="https://www.gov.uk/government/statistics/public-spending-statistics-release-december-2025/public-spending-statistics-december-2025" TargetMode="External" Id="rId137" /><Relationship Type="http://schemas.openxmlformats.org/officeDocument/2006/relationships/hyperlink" Target="https://www.ecb.europa.eu/press/stats/paysec/html/ecb.pis2023_1~10a5662f81.en.html" TargetMode="External" Id="rId138" /><Relationship Type="http://schemas.openxmlformats.org/officeDocument/2006/relationships/hyperlink" Target="https://www.bankofengland.co.uk/payment-and-settlement/rtgs-renewal-programme" TargetMode="External" Id="rId139" /><Relationship Type="http://schemas.openxmlformats.org/officeDocument/2006/relationships/hyperlink" Target="https://www.euroclear.com/dam/ESw/Legal/Annual-report-Euroclear-UK-and-International-2023.pdf" TargetMode="External" Id="rId140" /><Relationship Type="http://schemas.openxmlformats.org/officeDocument/2006/relationships/hyperlink" Target="https://www.regjeringen.no/no/statsbudsjettet/id1437/" TargetMode="External" Id="rId141" /><Relationship Type="http://schemas.openxmlformats.org/officeDocument/2006/relationships/hyperlink" Target="https://ec.europa.eu/eurostat/databrowser/view/gov_10a_exp/default/table" TargetMode="External" Id="rId142" /><Relationship Type="http://schemas.openxmlformats.org/officeDocument/2006/relationships/hyperlink" Target="https://www.norges-bank.no/en/topics/financial-stability/payment-systems/annual-report-payment-systems/" TargetMode="External" Id="rId143" /><Relationship Type="http://schemas.openxmlformats.org/officeDocument/2006/relationships/hyperlink" Target="https://www.norges-bank.no/en/topics/financial-stability/payment-systems/annual-report-payment-systems/" TargetMode="External" Id="rId144" /><Relationship Type="http://schemas.openxmlformats.org/officeDocument/2006/relationships/hyperlink" Target="https://www.euronext.com/en/about/company/euronext-securities" TargetMode="External" Id="rId145" /><Relationship Type="http://schemas.openxmlformats.org/officeDocument/2006/relationships/hyperlink" Target="https://www.efv.admin.ch/efv/de/home/themen/finanzpolitik_grundlagen/finanzpolitik/voranschlag.html" TargetMode="External" Id="rId146" /><Relationship Type="http://schemas.openxmlformats.org/officeDocument/2006/relationships/hyperlink" Target="https://ec.europa.eu/eurostat/databrowser/view/gov_10a_exp/default/table" TargetMode="External" Id="rId147" /><Relationship Type="http://schemas.openxmlformats.org/officeDocument/2006/relationships/hyperlink" Target="https://www.six-group.com/dam/download/banking-services/payment-standardization/annual-report/2023/annual-report-2023-en.pdf" TargetMode="External" Id="rId148" /><Relationship Type="http://schemas.openxmlformats.org/officeDocument/2006/relationships/hyperlink" Target="https://www.six-group.com/dam/download/banking-services/payment-standardization/annual-report/2023/annual-report-2023-en.pdf" TargetMode="External" Id="rId149" /><Relationship Type="http://schemas.openxmlformats.org/officeDocument/2006/relationships/hyperlink" Target="https://www.six-group.com/en/securities-services/securities-finance/securities-settlement.html" TargetMode="External" Id="rId150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bundestag.de/dokumente/textarchiv/2025/kw48-de-haushaltsgesetz-2026-dritte-lesung-1126152" TargetMode="External" Id="rId1" /><Relationship Type="http://schemas.openxmlformats.org/officeDocument/2006/relationships/hyperlink" Target="https://www.destatis.de/DE/Themen/Staat/Oeffentliche-Finanzen/Ausgaben-Einnahmen/Tabellen/sozialversicherung-einnahmen-2024.html" TargetMode="External" Id="rId2" /><Relationship Type="http://schemas.openxmlformats.org/officeDocument/2006/relationships/hyperlink" Target="https://www.budget.gouv.fr/reperes/budget/articles/chiffres-cles-budget-etat-2025" TargetMode="External" Id="rId3" /><Relationship Type="http://schemas.openxmlformats.org/officeDocument/2006/relationships/hyperlink" Target="https://www.securite-sociale.fr/la-secu-cest-quoi/chiffres-cles" TargetMode="External" Id="rId4" /><Relationship Type="http://schemas.openxmlformats.org/officeDocument/2006/relationships/hyperlink" Target="https://www.rgs.mef.gov.it/_Documenti/VERSIONE-I/attivita_istituzionali/formazione_e_gestione_del_bilancio/bilancio_di_previsione/bilancio_in_breve/2025/Il-bilancio-dello-Stato-2025-2027-in-breve.pdf" TargetMode="External" Id="rId5" /><Relationship Type="http://schemas.openxmlformats.org/officeDocument/2006/relationships/hyperlink" Target="https://www.fondopriamo.it/blog/priamo/spese-previdenziali-italia" TargetMode="External" Id="rId6" /><Relationship Type="http://schemas.openxmlformats.org/officeDocument/2006/relationships/hyperlink" Target="https://www.sepg.pap.hacienda.gob.es/sitios/sepg/es-ES/Presupuestos/DocumentacionEstadisticas/Estadisticas/paginas/estadisticas.aspx" TargetMode="External" Id="rId7" /><Relationship Type="http://schemas.openxmlformats.org/officeDocument/2006/relationships/hyperlink" Target="https://www.lamoncloa.gob.es/serviciosdeprensa/notasprensa/inclusion/paginas/221225-ejecucion-presupestaria-noviembre.aspx" TargetMode="External" Id="rId8" /><Relationship Type="http://schemas.openxmlformats.org/officeDocument/2006/relationships/hyperlink" Target="https://www.gov.uk/government/publications/spending-review-2025-document/spending-review-2025-html" TargetMode="External" Id="rId9" /><Relationship Type="http://schemas.openxmlformats.org/officeDocument/2006/relationships/hyperlink" Target="https://www.gov.uk/government/statistics/public-spending-statistics-release-december-2025/public-spending-statistics-december-2025" TargetMode="External" Id="rId10" /><Relationship Type="http://schemas.openxmlformats.org/officeDocument/2006/relationships/hyperlink" Target="https://www.bundesbank.de/de/statistiken/zahlungsverkehr/zahlungsverkehrsstatistik" TargetMode="External" Id="rId11" /><Relationship Type="http://schemas.openxmlformats.org/officeDocument/2006/relationships/hyperlink" Target="https://www.ecb.europa.eu/press/stats/paysec/html/ecb.pis2023_1~10a5662f81.en.html" TargetMode="External" Id="rId12" /><Relationship Type="http://schemas.openxmlformats.org/officeDocument/2006/relationships/hyperlink" Target="https://www.norges-bank.no/en/topics/financial-stability/payment-systems/annual-report-payment-systems/" TargetMode="External" Id="rId13" /><Relationship Type="http://schemas.openxmlformats.org/officeDocument/2006/relationships/hyperlink" Target="https://www.ecb.europa.eu/pub/pdf/targetar/ecb.targetar2023.en.pdf" TargetMode="External" Id="rId14" /><Relationship Type="http://schemas.openxmlformats.org/officeDocument/2006/relationships/hyperlink" Target="https://www.bankofengland.co.uk/payment-and-settlement/rtgs-renewal-programme" TargetMode="External" Id="rId15" /><Relationship Type="http://schemas.openxmlformats.org/officeDocument/2006/relationships/hyperlink" Target="https://www.norges-bank.no/en/topics/financial-stability/payment-systems/annual-report-payment-systems/" TargetMode="External" Id="rId16" /><Relationship Type="http://schemas.openxmlformats.org/officeDocument/2006/relationships/hyperlink" Target="https://www.cnb.cz/" TargetMode="External" Id="rId17" /><Relationship Type="http://schemas.openxmlformats.org/officeDocument/2006/relationships/hyperlink" Target="https://www.mnb.hu/" TargetMode="External" Id="rId18" /><Relationship Type="http://schemas.openxmlformats.org/officeDocument/2006/relationships/hyperlink" Target="https://www.riksbank.se/" TargetMode="External" Id="rId19" /><Relationship Type="http://schemas.openxmlformats.org/officeDocument/2006/relationships/hyperlink" Target="https://www.six-group.com/" TargetMode="External" Id="rId20" /><Relationship Type="http://schemas.openxmlformats.org/officeDocument/2006/relationships/hyperlink" Target="https://www.ecb.europa.eu/press/payments-news/ecb.t2sar2023.en.pdf" TargetMode="External" Id="rId21" /><Relationship Type="http://schemas.openxmlformats.org/officeDocument/2006/relationships/hyperlink" Target="https://www.ecb.europa.eu/press/payments-news/ecb.t2sar2023.en.pdf" TargetMode="External" Id="rId22" /><Relationship Type="http://schemas.openxmlformats.org/officeDocument/2006/relationships/hyperlink" Target="https://www.ecb.europa.eu/press/payments-news/ecb.t2sar2023.en.pdf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45"/>
  <sheetViews>
    <sheetView tabSelected="1" zoomScaleNormal="100" workbookViewId="0">
      <selection activeCell="A1" sqref="A1:D1"/>
    </sheetView>
  </sheetViews>
  <sheetFormatPr baseColWidth="10" defaultColWidth="8.6640625" defaultRowHeight="15"/>
  <cols>
    <col width="20" customWidth="1" min="1" max="1"/>
    <col width="5" customWidth="1" min="2" max="3"/>
    <col width="12" customWidth="1" min="4" max="4"/>
    <col width="14" customWidth="1" min="5" max="5"/>
    <col width="28" customWidth="1" min="6" max="6"/>
    <col width="14" customWidth="1" min="7" max="7"/>
    <col width="28" customWidth="1" min="8" max="8"/>
    <col width="13" customWidth="1" min="9" max="11"/>
    <col width="16" customWidth="1" min="12" max="12"/>
    <col width="12" customWidth="1" min="13" max="15"/>
    <col width="28" customWidth="1" min="16" max="16"/>
    <col width="17" customWidth="1" min="17" max="17"/>
    <col width="12" customWidth="1" min="18" max="20"/>
    <col width="28" customWidth="1" min="21" max="21"/>
    <col width="18" customWidth="1" min="22" max="22"/>
    <col width="12" customWidth="1" min="23" max="25"/>
    <col width="28" customWidth="1" min="26" max="26"/>
  </cols>
  <sheetData>
    <row r="1" ht="19.5" customHeight="1">
      <c r="A1" s="14" t="inlineStr">
        <is>
          <t>Länderübersicht</t>
        </is>
      </c>
      <c r="B1" s="55" t="n"/>
      <c r="C1" s="55" t="n"/>
      <c r="D1" s="55" t="n"/>
      <c r="E1" s="13" t="inlineStr">
        <is>
          <t>Staatsfinanzen (Zentralstaat + Sozialversicherung)</t>
        </is>
      </c>
      <c r="F1" s="55" t="n"/>
      <c r="G1" s="55" t="n"/>
      <c r="H1" s="55" t="n"/>
      <c r="I1" s="55" t="n"/>
      <c r="J1" s="55" t="n"/>
      <c r="K1" s="55" t="n"/>
      <c r="L1" s="12" t="inlineStr">
        <is>
          <t>Schicht 1 – Kundentransaktionen (non-MFI)</t>
        </is>
      </c>
      <c r="M1" s="55" t="n"/>
      <c r="N1" s="55" t="n"/>
      <c r="O1" s="55" t="n"/>
      <c r="P1" s="55" t="n"/>
      <c r="Q1" s="11" t="inlineStr">
        <is>
          <t>Schicht 2 – + Großbetragszahlungen (T2/RTGS)</t>
        </is>
      </c>
      <c r="R1" s="55" t="n"/>
      <c r="S1" s="55" t="n"/>
      <c r="T1" s="55" t="n"/>
      <c r="U1" s="55" t="n"/>
      <c r="V1" s="10" t="inlineStr">
        <is>
          <t>Schicht 3 – + Wertpapierclearing (T2S/CSD)</t>
        </is>
      </c>
      <c r="W1" s="55" t="n"/>
      <c r="X1" s="55" t="n"/>
      <c r="Y1" s="55" t="n"/>
      <c r="Z1" s="55" t="n"/>
    </row>
    <row r="2" ht="39.75" customHeight="1">
      <c r="A2" s="15" t="inlineStr">
        <is>
          <t>Land</t>
        </is>
      </c>
      <c r="B2" s="15" t="inlineStr">
        <is>
          <t>ISO</t>
        </is>
      </c>
      <c r="C2" s="15" t="inlineStr">
        <is>
          <t>EU</t>
        </is>
      </c>
      <c r="D2" s="15" t="inlineStr">
        <is>
          <t>BIP 2023
(EUR Mrd.)</t>
        </is>
      </c>
      <c r="E2" s="16" t="inlineStr">
        <is>
          <t>Staatshaushalt
(EUR Mrd.)</t>
        </is>
      </c>
      <c r="F2" s="16" t="inlineStr">
        <is>
          <t>Quelle
Staatshaushalt</t>
        </is>
      </c>
      <c r="G2" s="16" t="inlineStr">
        <is>
          <t>Sozialhaushalt
(EUR Mrd.)</t>
        </is>
      </c>
      <c r="H2" s="16" t="inlineStr">
        <is>
          <t>Quelle
Sozialhaushalt</t>
        </is>
      </c>
      <c r="I2" s="16" t="inlineStr">
        <is>
          <t>Gesamt Staat
(EUR Mrd.)</t>
        </is>
      </c>
      <c r="J2" s="16" t="inlineStr">
        <is>
          <t>1,5 × Staat
(EUR Mrd.)</t>
        </is>
      </c>
      <c r="K2" s="16" t="inlineStr">
        <is>
          <t>Aufschlag
1,5× (Mrd.)</t>
        </is>
      </c>
      <c r="L2" s="17" t="inlineStr">
        <is>
          <t>Schicht 1
Volumen (Mrd.)</t>
        </is>
      </c>
      <c r="M2" s="17" t="inlineStr">
        <is>
          <t>KTS-Satz
Schicht 1</t>
        </is>
      </c>
      <c r="N2" s="17" t="inlineStr">
        <is>
          <t>Transferierende
zahlen S1</t>
        </is>
      </c>
      <c r="O2" s="17" t="inlineStr">
        <is>
          <t>Empfangende
zahlen S1</t>
        </is>
      </c>
      <c r="P2" s="17" t="inlineStr">
        <is>
          <t>Quelle S1</t>
        </is>
      </c>
      <c r="Q2" s="18" t="inlineStr">
        <is>
          <t>Schicht 2
Volumen (Mrd.)</t>
        </is>
      </c>
      <c r="R2" s="18" t="inlineStr">
        <is>
          <t>KTS-Satz
Schicht 2</t>
        </is>
      </c>
      <c r="S2" s="18" t="inlineStr">
        <is>
          <t>Transferierende
zahlen S2</t>
        </is>
      </c>
      <c r="T2" s="18" t="inlineStr">
        <is>
          <t>Empfangende
zahlen S2</t>
        </is>
      </c>
      <c r="U2" s="18" t="inlineStr">
        <is>
          <t>Quelle S2</t>
        </is>
      </c>
      <c r="V2" s="19" t="inlineStr">
        <is>
          <t>Schicht 3
Volumen (Mrd.)</t>
        </is>
      </c>
      <c r="W2" s="19" t="inlineStr">
        <is>
          <t>KTS-Satz
Schicht 3</t>
        </is>
      </c>
      <c r="X2" s="19" t="inlineStr">
        <is>
          <t>Transferierende
zahlen S3</t>
        </is>
      </c>
      <c r="Y2" s="19" t="inlineStr">
        <is>
          <t>Empfangende
zahlen S3</t>
        </is>
      </c>
      <c r="Z2" s="19" t="inlineStr">
        <is>
          <t>Quelle S3</t>
        </is>
      </c>
    </row>
    <row r="3" ht="13.5" customHeight="1">
      <c r="A3" s="9" t="inlineStr">
        <is>
          <t>Methodik: Staatshaushalt = Zentralstaatsbudget (Bundeshaushalt-Äquivalent) | Sozialhaushalt = Sozialversicherungssystem | KTS-Satz = 1,5 × Gesamt Staat ÷ Schicht-X-Volumen | Schicht-1-Kalibrierung: EZB PSS 2023 224.450 Mrd. EUR (H1+H2) – DE-Anteil 30,8% → Faktor BIP×16 | T2 2023: 559.336 Mrd. EUR (ECB TARGET Annual Report 2023, Tabelle 'Additional data') | T2S 2023: 200.747 Mrd. EUR (ECB T2S Annual Report 2023) | BLAU = bestätigt aus Primärquelle | ROT kursiv = Schätzwert</t>
        </is>
      </c>
    </row>
    <row r="4">
      <c r="A4" s="20" t="inlineStr">
        <is>
          <t>Deutschland</t>
        </is>
      </c>
      <c r="B4" s="21" t="inlineStr">
        <is>
          <t>DE</t>
        </is>
      </c>
      <c r="C4" s="21" t="inlineStr">
        <is>
          <t>✓</t>
        </is>
      </c>
      <c r="D4" s="22" t="n">
        <v>4082</v>
      </c>
      <c r="E4" s="23" t="n">
        <v>524</v>
      </c>
      <c r="F4" s="24" t="inlineStr">
        <is>
          <t>https://www.bundestag.de/dokumente/textarchiv/2025/kw48-de-haushaltsgesetz-2026-dritte-lesung-1126152</t>
        </is>
      </c>
      <c r="G4" s="23" t="n">
        <v>806</v>
      </c>
      <c r="H4" s="24" t="inlineStr">
        <is>
          <t>https://www.destatis.de/DE/Themen/Staat/Oeffentliche-Finanzen/Ausgaben-Einnahmen/Tabellen/sozialversicherung-einnahmen-2024.html</t>
        </is>
      </c>
      <c r="I4" s="25">
        <f>E4+G4</f>
        <v/>
      </c>
      <c r="J4" s="26">
        <f>I4*1.5</f>
        <v/>
      </c>
      <c r="K4" s="27">
        <f>J4-I4</f>
        <v/>
      </c>
      <c r="L4" s="28" t="n">
        <v>69090</v>
      </c>
      <c r="M4" s="29">
        <f>IFERROR(J4/L4,0)</f>
        <v/>
      </c>
      <c r="N4" s="30">
        <f>M4/2</f>
        <v/>
      </c>
      <c r="O4" s="30">
        <f>M4/2</f>
        <v/>
      </c>
      <c r="P4" s="31" t="inlineStr">
        <is>
          <t>https://www.bundesbank.de/de/statistiken/zahlungsverkehr/zahlungsverkehrsstatistik</t>
        </is>
      </c>
      <c r="Q4" s="32">
        <f>L4+230317</f>
        <v/>
      </c>
      <c r="R4" s="33">
        <f>IFERROR(J4/Q4,0)</f>
        <v/>
      </c>
      <c r="S4" s="34">
        <f>R4/2</f>
        <v/>
      </c>
      <c r="T4" s="34">
        <f>R4/2</f>
        <v/>
      </c>
      <c r="U4" s="35" t="inlineStr">
        <is>
          <t>https://www.ecb.europa.eu/pub/pdf/targetar/ecb.targetar2023.en.pdf</t>
        </is>
      </c>
      <c r="V4" s="36">
        <f>Q4+102383</f>
        <v/>
      </c>
      <c r="W4" s="37">
        <f>IFERROR(J4/V4,0)</f>
        <v/>
      </c>
      <c r="X4" s="38">
        <f>W4/2</f>
        <v/>
      </c>
      <c r="Y4" s="38">
        <f>W4/2</f>
        <v/>
      </c>
      <c r="Z4" s="39" t="inlineStr">
        <is>
          <t>https://www.ecb.europa.eu/press/payments-news/ecb.t2sar2023.en.pdf</t>
        </is>
      </c>
    </row>
    <row r="5">
      <c r="A5" s="20" t="inlineStr">
        <is>
          <t>Frankreich</t>
        </is>
      </c>
      <c r="B5" s="21" t="inlineStr">
        <is>
          <t>FR</t>
        </is>
      </c>
      <c r="C5" s="21" t="inlineStr">
        <is>
          <t>✓</t>
        </is>
      </c>
      <c r="D5" s="22" t="n">
        <v>2800</v>
      </c>
      <c r="E5" s="23" t="n">
        <v>445</v>
      </c>
      <c r="F5" s="24" t="inlineStr">
        <is>
          <t>https://www.budget.gouv.fr/reperes/budget/articles/chiffres-cles-budget-etat-2025</t>
        </is>
      </c>
      <c r="G5" s="23" t="n">
        <v>666</v>
      </c>
      <c r="H5" s="24" t="inlineStr">
        <is>
          <t>https://www.securite-sociale.fr/la-secu-cest-quoi/chiffres-cles</t>
        </is>
      </c>
      <c r="I5" s="25">
        <f>E5+G5</f>
        <v/>
      </c>
      <c r="J5" s="26">
        <f>I5*1.5</f>
        <v/>
      </c>
      <c r="K5" s="27">
        <f>J5-I5</f>
        <v/>
      </c>
      <c r="L5" s="40" t="n">
        <v>44800</v>
      </c>
      <c r="M5" s="29">
        <f>IFERROR(J5/L5,0)</f>
        <v/>
      </c>
      <c r="N5" s="30">
        <f>M5/2</f>
        <v/>
      </c>
      <c r="O5" s="30">
        <f>M5/2</f>
        <v/>
      </c>
      <c r="P5" s="31" t="inlineStr">
        <is>
          <t>https://www.ecb.europa.eu/press/stats/paysec/html/ecb.pis2023_1~10a5662f81.en.html</t>
        </is>
      </c>
      <c r="Q5" s="32">
        <f>L5+90845</f>
        <v/>
      </c>
      <c r="R5" s="33">
        <f>IFERROR(J5/Q5,0)</f>
        <v/>
      </c>
      <c r="S5" s="34">
        <f>R5/2</f>
        <v/>
      </c>
      <c r="T5" s="34">
        <f>R5/2</f>
        <v/>
      </c>
      <c r="U5" s="35" t="inlineStr">
        <is>
          <t>https://www.ecb.europa.eu/pub/pdf/targetar/ecb.targetar2023.en.pdf</t>
        </is>
      </c>
      <c r="V5" s="36">
        <f>Q5+30112</f>
        <v/>
      </c>
      <c r="W5" s="37">
        <f>IFERROR(J5/V5,0)</f>
        <v/>
      </c>
      <c r="X5" s="38">
        <f>W5/2</f>
        <v/>
      </c>
      <c r="Y5" s="38">
        <f>W5/2</f>
        <v/>
      </c>
      <c r="Z5" s="39" t="inlineStr">
        <is>
          <t>https://www.ecb.europa.eu/press/payments-news/ecb.t2sar2023.en.pdf</t>
        </is>
      </c>
    </row>
    <row r="6">
      <c r="A6" s="20" t="inlineStr">
        <is>
          <t>Italien</t>
        </is>
      </c>
      <c r="B6" s="21" t="inlineStr">
        <is>
          <t>IT</t>
        </is>
      </c>
      <c r="C6" s="21" t="inlineStr">
        <is>
          <t>✓</t>
        </is>
      </c>
      <c r="D6" s="22" t="n">
        <v>2087</v>
      </c>
      <c r="E6" s="23" t="n">
        <v>634</v>
      </c>
      <c r="F6" s="24" t="inlineStr">
        <is>
          <t>https://www.rgs.mef.gov.it/_Documenti/VERSIONE-I/attivita_istituzionali/formazione_e_gestione_del_bilancio/bilancio_di_previsione/bilancio_in_breve/2025/Il-bilancio-dello-Stato-2025-2027-in-breve.pdf</t>
        </is>
      </c>
      <c r="G6" s="23" t="n">
        <v>400</v>
      </c>
      <c r="H6" s="24" t="inlineStr">
        <is>
          <t>https://www.fondopriamo.it/blog/priamo/spese-previdenziali-italia</t>
        </is>
      </c>
      <c r="I6" s="25">
        <f>E6+G6</f>
        <v/>
      </c>
      <c r="J6" s="26">
        <f>I6*1.5</f>
        <v/>
      </c>
      <c r="K6" s="27">
        <f>J6-I6</f>
        <v/>
      </c>
      <c r="L6" s="40" t="n">
        <v>33392</v>
      </c>
      <c r="M6" s="29">
        <f>IFERROR(J6/L6,0)</f>
        <v/>
      </c>
      <c r="N6" s="30">
        <f>M6/2</f>
        <v/>
      </c>
      <c r="O6" s="30">
        <f>M6/2</f>
        <v/>
      </c>
      <c r="P6" s="31" t="inlineStr">
        <is>
          <t>https://www.ecb.europa.eu/press/stats/paysec/html/ecb.pis2023_1~10a5662f81.en.html</t>
        </is>
      </c>
      <c r="Q6" s="32">
        <f>L6+18079</f>
        <v/>
      </c>
      <c r="R6" s="33">
        <f>IFERROR(J6/Q6,0)</f>
        <v/>
      </c>
      <c r="S6" s="34">
        <f>R6/2</f>
        <v/>
      </c>
      <c r="T6" s="34">
        <f>R6/2</f>
        <v/>
      </c>
      <c r="U6" s="35" t="inlineStr">
        <is>
          <t>https://www.ecb.europa.eu/pub/pdf/targetar/ecb.targetar2023.en.pdf</t>
        </is>
      </c>
      <c r="V6" s="36">
        <f>Q6+16060</f>
        <v/>
      </c>
      <c r="W6" s="37">
        <f>IFERROR(J6/V6,0)</f>
        <v/>
      </c>
      <c r="X6" s="38">
        <f>W6/2</f>
        <v/>
      </c>
      <c r="Y6" s="38">
        <f>W6/2</f>
        <v/>
      </c>
      <c r="Z6" s="39" t="inlineStr">
        <is>
          <t>https://www.ecb.europa.eu/press/payments-news/ecb.t2sar2023.en.pdf</t>
        </is>
      </c>
    </row>
    <row r="7">
      <c r="A7" s="20" t="inlineStr">
        <is>
          <t>Spanien</t>
        </is>
      </c>
      <c r="B7" s="21" t="inlineStr">
        <is>
          <t>ES</t>
        </is>
      </c>
      <c r="C7" s="21" t="inlineStr">
        <is>
          <t>✓</t>
        </is>
      </c>
      <c r="D7" s="22" t="n">
        <v>1440</v>
      </c>
      <c r="E7" s="23" t="n">
        <v>381</v>
      </c>
      <c r="F7" s="24" t="inlineStr">
        <is>
          <t>https://www.sepg.pap.hacienda.gob.es/sitios/sepg/es-ES/Presupuestos/DocumentacionEstadisticas/Estadisticas/paginas/estadisticas.aspx</t>
        </is>
      </c>
      <c r="G7" s="23" t="n">
        <v>212</v>
      </c>
      <c r="H7" s="24" t="inlineStr">
        <is>
          <t>https://www.lamoncloa.gob.es/serviciosdeprensa/notasprensa/inclusion/paginas/221225-ejecucion-presupestaria-noviembre.aspx</t>
        </is>
      </c>
      <c r="I7" s="25">
        <f>E7+G7</f>
        <v/>
      </c>
      <c r="J7" s="26">
        <f>I7*1.5</f>
        <v/>
      </c>
      <c r="K7" s="27">
        <f>J7-I7</f>
        <v/>
      </c>
      <c r="L7" s="40" t="n">
        <v>23040</v>
      </c>
      <c r="M7" s="29">
        <f>IFERROR(J7/L7,0)</f>
        <v/>
      </c>
      <c r="N7" s="30">
        <f>M7/2</f>
        <v/>
      </c>
      <c r="O7" s="30">
        <f>M7/2</f>
        <v/>
      </c>
      <c r="P7" s="31" t="inlineStr">
        <is>
          <t>https://www.ecb.europa.eu/press/stats/paysec/html/ecb.pis2023_1~10a5662f81.en.html</t>
        </is>
      </c>
      <c r="Q7" s="32">
        <f>L7+23438</f>
        <v/>
      </c>
      <c r="R7" s="33">
        <f>IFERROR(J7/Q7,0)</f>
        <v/>
      </c>
      <c r="S7" s="34">
        <f>R7/2</f>
        <v/>
      </c>
      <c r="T7" s="34">
        <f>R7/2</f>
        <v/>
      </c>
      <c r="U7" s="35" t="inlineStr">
        <is>
          <t>https://www.ecb.europa.eu/pub/pdf/targetar/ecb.targetar2023.en.pdf</t>
        </is>
      </c>
      <c r="V7" s="36">
        <f>Q7+12045</f>
        <v/>
      </c>
      <c r="W7" s="37">
        <f>IFERROR(J7/V7,0)</f>
        <v/>
      </c>
      <c r="X7" s="38">
        <f>W7/2</f>
        <v/>
      </c>
      <c r="Y7" s="38">
        <f>W7/2</f>
        <v/>
      </c>
      <c r="Z7" s="39" t="inlineStr">
        <is>
          <t>https://www.ecb.europa.eu/press/payments-news/ecb.t2sar2023.en.pdf</t>
        </is>
      </c>
    </row>
    <row r="8">
      <c r="A8" s="20" t="inlineStr">
        <is>
          <t>Niederlande</t>
        </is>
      </c>
      <c r="B8" s="21" t="inlineStr">
        <is>
          <t>NL</t>
        </is>
      </c>
      <c r="C8" s="21" t="inlineStr">
        <is>
          <t>✓</t>
        </is>
      </c>
      <c r="D8" s="22" t="n">
        <v>1119</v>
      </c>
      <c r="E8" s="41" t="n">
        <v>330</v>
      </c>
      <c r="F8" s="24" t="inlineStr">
        <is>
          <t>https://www.rijksfinancien.nl/rijksbegroting</t>
        </is>
      </c>
      <c r="G8" s="41" t="n">
        <v>145</v>
      </c>
      <c r="H8" s="24" t="inlineStr">
        <is>
          <t>https://ec.europa.eu/eurostat/databrowser/view/gov_10a_exp/default/table</t>
        </is>
      </c>
      <c r="I8" s="25">
        <f>E8+G8</f>
        <v/>
      </c>
      <c r="J8" s="26">
        <f>I8*1.5</f>
        <v/>
      </c>
      <c r="K8" s="27">
        <f>J8-I8</f>
        <v/>
      </c>
      <c r="L8" s="40" t="n">
        <v>24618</v>
      </c>
      <c r="M8" s="29">
        <f>IFERROR(J8/L8,0)</f>
        <v/>
      </c>
      <c r="N8" s="30">
        <f>M8/2</f>
        <v/>
      </c>
      <c r="O8" s="30">
        <f>M8/2</f>
        <v/>
      </c>
      <c r="P8" s="31" t="inlineStr">
        <is>
          <t>https://www.ecb.europa.eu/press/stats/paysec/html/ecb.pis2023_1~10a5662f81.en.html</t>
        </is>
      </c>
      <c r="Q8" s="32">
        <f>L8+40064</f>
        <v/>
      </c>
      <c r="R8" s="33">
        <f>IFERROR(J8/Q8,0)</f>
        <v/>
      </c>
      <c r="S8" s="34">
        <f>R8/2</f>
        <v/>
      </c>
      <c r="T8" s="34">
        <f>R8/2</f>
        <v/>
      </c>
      <c r="U8" s="35" t="inlineStr">
        <is>
          <t>https://www.ecb.europa.eu/pub/pdf/targetar/ecb.targetar2023.en.pdf</t>
        </is>
      </c>
      <c r="V8" s="36">
        <f>Q8+6022</f>
        <v/>
      </c>
      <c r="W8" s="37">
        <f>IFERROR(J8/V8,0)</f>
        <v/>
      </c>
      <c r="X8" s="38">
        <f>W8/2</f>
        <v/>
      </c>
      <c r="Y8" s="38">
        <f>W8/2</f>
        <v/>
      </c>
      <c r="Z8" s="39" t="inlineStr">
        <is>
          <t>https://www.ecb.europa.eu/press/payments-news/ecb.t2sar2023.en.pdf</t>
        </is>
      </c>
    </row>
    <row r="9">
      <c r="A9" s="20" t="inlineStr">
        <is>
          <t>Belgien</t>
        </is>
      </c>
      <c r="B9" s="21" t="inlineStr">
        <is>
          <t>BE</t>
        </is>
      </c>
      <c r="C9" s="21" t="inlineStr">
        <is>
          <t>✓</t>
        </is>
      </c>
      <c r="D9" s="22" t="n">
        <v>619</v>
      </c>
      <c r="E9" s="41" t="n">
        <v>140</v>
      </c>
      <c r="F9" s="24" t="inlineStr">
        <is>
          <t>https://www.budget.belgium.be/</t>
        </is>
      </c>
      <c r="G9" s="41" t="n">
        <v>99</v>
      </c>
      <c r="H9" s="24" t="inlineStr">
        <is>
          <t>https://ec.europa.eu/eurostat/databrowser/view/gov_10a_exp/default/table</t>
        </is>
      </c>
      <c r="I9" s="25">
        <f>E9+G9</f>
        <v/>
      </c>
      <c r="J9" s="26">
        <f>I9*1.5</f>
        <v/>
      </c>
      <c r="K9" s="27">
        <f>J9-I9</f>
        <v/>
      </c>
      <c r="L9" s="40" t="n">
        <v>15475</v>
      </c>
      <c r="M9" s="29">
        <f>IFERROR(J9/L9,0)</f>
        <v/>
      </c>
      <c r="N9" s="30">
        <f>M9/2</f>
        <v/>
      </c>
      <c r="O9" s="30">
        <f>M9/2</f>
        <v/>
      </c>
      <c r="P9" s="31" t="inlineStr">
        <is>
          <t>https://www.ecb.europa.eu/press/stats/paysec/html/ecb.pis2023_1~10a5662f81.en.html</t>
        </is>
      </c>
      <c r="Q9" s="32">
        <f>L9+32119</f>
        <v/>
      </c>
      <c r="R9" s="33">
        <f>IFERROR(J9/Q9,0)</f>
        <v/>
      </c>
      <c r="S9" s="34">
        <f>R9/2</f>
        <v/>
      </c>
      <c r="T9" s="34">
        <f>R9/2</f>
        <v/>
      </c>
      <c r="U9" s="35" t="inlineStr">
        <is>
          <t>https://www.ecb.europa.eu/pub/pdf/targetar/ecb.targetar2023.en.pdf</t>
        </is>
      </c>
      <c r="V9" s="36">
        <f>Q9+10037</f>
        <v/>
      </c>
      <c r="W9" s="37">
        <f>IFERROR(J9/V9,0)</f>
        <v/>
      </c>
      <c r="X9" s="38">
        <f>W9/2</f>
        <v/>
      </c>
      <c r="Y9" s="38">
        <f>W9/2</f>
        <v/>
      </c>
      <c r="Z9" s="39" t="inlineStr">
        <is>
          <t>https://www.ecb.europa.eu/press/payments-news/ecb.t2sar2023.en.pdf</t>
        </is>
      </c>
    </row>
    <row r="10">
      <c r="A10" s="20" t="inlineStr">
        <is>
          <t>Österreich</t>
        </is>
      </c>
      <c r="B10" s="21" t="inlineStr">
        <is>
          <t>AT</t>
        </is>
      </c>
      <c r="C10" s="21" t="inlineStr">
        <is>
          <t>✓</t>
        </is>
      </c>
      <c r="D10" s="22" t="n">
        <v>479</v>
      </c>
      <c r="E10" s="41" t="n">
        <v>120</v>
      </c>
      <c r="F10" s="24" t="inlineStr">
        <is>
          <t>https://www.bmf.gv.at/themen/budget/finanzgesetz/bundesvoranschlag.html</t>
        </is>
      </c>
      <c r="G10" s="41" t="n">
        <v>81</v>
      </c>
      <c r="H10" s="24" t="inlineStr">
        <is>
          <t>https://ec.europa.eu/eurostat/databrowser/view/gov_10a_exp/default/table</t>
        </is>
      </c>
      <c r="I10" s="25">
        <f>E10+G10</f>
        <v/>
      </c>
      <c r="J10" s="26">
        <f>I10*1.5</f>
        <v/>
      </c>
      <c r="K10" s="27">
        <f>J10-I10</f>
        <v/>
      </c>
      <c r="L10" s="40" t="n">
        <v>7664</v>
      </c>
      <c r="M10" s="29">
        <f>IFERROR(J10/L10,0)</f>
        <v/>
      </c>
      <c r="N10" s="30">
        <f>M10/2</f>
        <v/>
      </c>
      <c r="O10" s="30">
        <f>M10/2</f>
        <v/>
      </c>
      <c r="P10" s="31" t="inlineStr">
        <is>
          <t>https://www.ecb.europa.eu/press/stats/paysec/html/ecb.pis2023_1~10a5662f81.en.html</t>
        </is>
      </c>
      <c r="Q10" s="32">
        <f>L10+13732</f>
        <v/>
      </c>
      <c r="R10" s="33">
        <f>IFERROR(J10/Q10,0)</f>
        <v/>
      </c>
      <c r="S10" s="34">
        <f>R10/2</f>
        <v/>
      </c>
      <c r="T10" s="34">
        <f>R10/2</f>
        <v/>
      </c>
      <c r="U10" s="35" t="inlineStr">
        <is>
          <t>https://www.ecb.europa.eu/pub/pdf/targetar/ecb.targetar2023.en.pdf</t>
        </is>
      </c>
      <c r="V10" s="36">
        <f>Q10+4015</f>
        <v/>
      </c>
      <c r="W10" s="37">
        <f>IFERROR(J10/V10,0)</f>
        <v/>
      </c>
      <c r="X10" s="38">
        <f>W10/2</f>
        <v/>
      </c>
      <c r="Y10" s="38">
        <f>W10/2</f>
        <v/>
      </c>
      <c r="Z10" s="39" t="inlineStr">
        <is>
          <t>https://www.ecb.europa.eu/press/payments-news/ecb.t2sar2023.en.pdf</t>
        </is>
      </c>
    </row>
    <row r="11">
      <c r="A11" s="20" t="inlineStr">
        <is>
          <t>Schweden</t>
        </is>
      </c>
      <c r="B11" s="21" t="inlineStr">
        <is>
          <t>SE</t>
        </is>
      </c>
      <c r="C11" s="21" t="inlineStr">
        <is>
          <t>✓</t>
        </is>
      </c>
      <c r="D11" s="22" t="n">
        <v>583</v>
      </c>
      <c r="E11" s="41" t="n">
        <v>139</v>
      </c>
      <c r="F11" s="24" t="inlineStr">
        <is>
          <t>https://www.regeringen.se/sveriges-regering/finansdepartementet/statens-budget/</t>
        </is>
      </c>
      <c r="G11" s="41" t="n">
        <v>52</v>
      </c>
      <c r="H11" s="24" t="inlineStr">
        <is>
          <t>https://ec.europa.eu/eurostat/databrowser/view/gov_10a_exp/default/table</t>
        </is>
      </c>
      <c r="I11" s="25">
        <f>E11+G11</f>
        <v/>
      </c>
      <c r="J11" s="26">
        <f>I11*1.5</f>
        <v/>
      </c>
      <c r="K11" s="27">
        <f>J11-I11</f>
        <v/>
      </c>
      <c r="L11" s="40" t="n">
        <v>9328</v>
      </c>
      <c r="M11" s="29">
        <f>IFERROR(J11/L11,0)</f>
        <v/>
      </c>
      <c r="N11" s="30">
        <f>M11/2</f>
        <v/>
      </c>
      <c r="O11" s="30">
        <f>M11/2</f>
        <v/>
      </c>
      <c r="P11" s="31" t="inlineStr">
        <is>
          <t>https://www.ecb.europa.eu/press/stats/paysec/html/ecb.pis2023_1~10a5662f81.en.html</t>
        </is>
      </c>
      <c r="Q11" s="42">
        <f>L11+23320</f>
        <v/>
      </c>
      <c r="R11" s="33">
        <f>IFERROR(J11/Q11,0)</f>
        <v/>
      </c>
      <c r="S11" s="34">
        <f>R11/2</f>
        <v/>
      </c>
      <c r="T11" s="34">
        <f>R11/2</f>
        <v/>
      </c>
      <c r="U11" s="35" t="inlineStr">
        <is>
          <t>https://www.ecb.europa.eu/pub/pdf/targetar/ecb.targetar2023.en.pdf</t>
        </is>
      </c>
      <c r="V11" s="36">
        <f>Q11+2409</f>
        <v/>
      </c>
      <c r="W11" s="37">
        <f>IFERROR(J11/V11,0)</f>
        <v/>
      </c>
      <c r="X11" s="38">
        <f>W11/2</f>
        <v/>
      </c>
      <c r="Y11" s="38">
        <f>W11/2</f>
        <v/>
      </c>
      <c r="Z11" s="39" t="inlineStr">
        <is>
          <t>https://www.ecb.europa.eu/press/payments-news/ecb.t2sar2023.en.pdf</t>
        </is>
      </c>
    </row>
    <row r="12">
      <c r="A12" s="20" t="inlineStr">
        <is>
          <t>Polen</t>
        </is>
      </c>
      <c r="B12" s="21" t="inlineStr">
        <is>
          <t>PL</t>
        </is>
      </c>
      <c r="C12" s="21" t="inlineStr">
        <is>
          <t>✓</t>
        </is>
      </c>
      <c r="D12" s="22" t="n">
        <v>746</v>
      </c>
      <c r="E12" s="41" t="n">
        <v>197</v>
      </c>
      <c r="F12" s="24" t="inlineStr">
        <is>
          <t>https://www.gov.pl/web/finanse/ustawa-budzetowa</t>
        </is>
      </c>
      <c r="G12" s="41" t="n">
        <v>119</v>
      </c>
      <c r="H12" s="24" t="inlineStr">
        <is>
          <t>https://ec.europa.eu/eurostat/databrowser/view/gov_10a_exp/default/table</t>
        </is>
      </c>
      <c r="I12" s="25">
        <f>E12+G12</f>
        <v/>
      </c>
      <c r="J12" s="26">
        <f>I12*1.5</f>
        <v/>
      </c>
      <c r="K12" s="27">
        <f>J12-I12</f>
        <v/>
      </c>
      <c r="L12" s="40" t="n">
        <v>11936</v>
      </c>
      <c r="M12" s="29">
        <f>IFERROR(J12/L12,0)</f>
        <v/>
      </c>
      <c r="N12" s="30">
        <f>M12/2</f>
        <v/>
      </c>
      <c r="O12" s="30">
        <f>M12/2</f>
        <v/>
      </c>
      <c r="P12" s="31" t="inlineStr">
        <is>
          <t>https://www.ecb.europa.eu/press/stats/paysec/html/ecb.pis2023_1~10a5662f81.en.html</t>
        </is>
      </c>
      <c r="Q12" s="32">
        <f>L12+1860</f>
        <v/>
      </c>
      <c r="R12" s="33">
        <f>IFERROR(J12/Q12,0)</f>
        <v/>
      </c>
      <c r="S12" s="34">
        <f>R12/2</f>
        <v/>
      </c>
      <c r="T12" s="34">
        <f>R12/2</f>
        <v/>
      </c>
      <c r="U12" s="35" t="inlineStr">
        <is>
          <t>https://www.ecb.europa.eu/pub/pdf/targetar/ecb.targetar2023.en.pdf</t>
        </is>
      </c>
      <c r="V12" s="36">
        <f>Q12+1004</f>
        <v/>
      </c>
      <c r="W12" s="37">
        <f>IFERROR(J12/V12,0)</f>
        <v/>
      </c>
      <c r="X12" s="38">
        <f>W12/2</f>
        <v/>
      </c>
      <c r="Y12" s="38">
        <f>W12/2</f>
        <v/>
      </c>
      <c r="Z12" s="39" t="inlineStr">
        <is>
          <t>https://www.ecb.europa.eu/press/payments-news/ecb.t2sar2023.en.pdf</t>
        </is>
      </c>
    </row>
    <row r="13">
      <c r="A13" s="20" t="inlineStr">
        <is>
          <t>Dänemark</t>
        </is>
      </c>
      <c r="B13" s="21" t="inlineStr">
        <is>
          <t>DK</t>
        </is>
      </c>
      <c r="C13" s="21" t="inlineStr">
        <is>
          <t>✓</t>
        </is>
      </c>
      <c r="D13" s="22" t="n">
        <v>405</v>
      </c>
      <c r="E13" s="41" t="n">
        <v>84</v>
      </c>
      <c r="F13" s="24" t="inlineStr">
        <is>
          <t>https://fm.dk/nyheder/pressemeddelelser/2024/august/finansloven-for-2025/</t>
        </is>
      </c>
      <c r="G13" s="41" t="n">
        <v>8</v>
      </c>
      <c r="H13" s="24" t="inlineStr">
        <is>
          <t>https://ec.europa.eu/eurostat/databrowser/view/gov_10a_exp/default/table</t>
        </is>
      </c>
      <c r="I13" s="25">
        <f>E13+G13</f>
        <v/>
      </c>
      <c r="J13" s="26">
        <f>I13*1.5</f>
        <v/>
      </c>
      <c r="K13" s="27">
        <f>J13-I13</f>
        <v/>
      </c>
      <c r="L13" s="40" t="n">
        <v>6480</v>
      </c>
      <c r="M13" s="29">
        <f>IFERROR(J13/L13,0)</f>
        <v/>
      </c>
      <c r="N13" s="30">
        <f>M13/2</f>
        <v/>
      </c>
      <c r="O13" s="30">
        <f>M13/2</f>
        <v/>
      </c>
      <c r="P13" s="31" t="inlineStr">
        <is>
          <t>https://www.ecb.europa.eu/press/stats/paysec/html/ecb.pis2023_1~10a5662f81.en.html</t>
        </is>
      </c>
      <c r="Q13" s="32">
        <f>L13+2625</f>
        <v/>
      </c>
      <c r="R13" s="33">
        <f>IFERROR(J13/Q13,0)</f>
        <v/>
      </c>
      <c r="S13" s="34">
        <f>R13/2</f>
        <v/>
      </c>
      <c r="T13" s="34">
        <f>R13/2</f>
        <v/>
      </c>
      <c r="U13" s="35" t="inlineStr">
        <is>
          <t>https://www.ecb.europa.eu/pub/pdf/targetar/ecb.targetar2023.en.pdf</t>
        </is>
      </c>
      <c r="V13" s="36">
        <f>Q13+1606</f>
        <v/>
      </c>
      <c r="W13" s="37">
        <f>IFERROR(J13/V13,0)</f>
        <v/>
      </c>
      <c r="X13" s="38">
        <f>W13/2</f>
        <v/>
      </c>
      <c r="Y13" s="38">
        <f>W13/2</f>
        <v/>
      </c>
      <c r="Z13" s="39" t="inlineStr">
        <is>
          <t>https://www.ecb.europa.eu/press/payments-news/ecb.t2sar2023.en.pdf</t>
        </is>
      </c>
    </row>
    <row r="14">
      <c r="A14" s="20" t="inlineStr">
        <is>
          <t>Irland</t>
        </is>
      </c>
      <c r="B14" s="21" t="inlineStr">
        <is>
          <t>IE</t>
        </is>
      </c>
      <c r="C14" s="21" t="inlineStr">
        <is>
          <t>✓</t>
        </is>
      </c>
      <c r="D14" s="22" t="n">
        <v>504</v>
      </c>
      <c r="E14" s="41" t="n">
        <v>92</v>
      </c>
      <c r="F14" s="24" t="inlineStr">
        <is>
          <t>https://www.gov.ie/en/publication/6d6b6-budget-2025/</t>
        </is>
      </c>
      <c r="G14" s="41" t="n">
        <v>25</v>
      </c>
      <c r="H14" s="24" t="inlineStr">
        <is>
          <t>https://ec.europa.eu/eurostat/databrowser/view/gov_10a_exp/default/table</t>
        </is>
      </c>
      <c r="I14" s="25">
        <f>E14+G14</f>
        <v/>
      </c>
      <c r="J14" s="26">
        <f>I14*1.5</f>
        <v/>
      </c>
      <c r="K14" s="27">
        <f>J14-I14</f>
        <v/>
      </c>
      <c r="L14" s="40" t="n">
        <v>6048</v>
      </c>
      <c r="M14" s="29">
        <f>IFERROR(J14/L14,0)</f>
        <v/>
      </c>
      <c r="N14" s="30">
        <f>M14/2</f>
        <v/>
      </c>
      <c r="O14" s="30">
        <f>M14/2</f>
        <v/>
      </c>
      <c r="P14" s="31" t="inlineStr">
        <is>
          <t>https://www.ecb.europa.eu/press/stats/paysec/html/ecb.pis2023_1~10a5662f81.en.html</t>
        </is>
      </c>
      <c r="Q14" s="32">
        <f>L14+5226</f>
        <v/>
      </c>
      <c r="R14" s="33">
        <f>IFERROR(J14/Q14,0)</f>
        <v/>
      </c>
      <c r="S14" s="34">
        <f>R14/2</f>
        <v/>
      </c>
      <c r="T14" s="34">
        <f>R14/2</f>
        <v/>
      </c>
      <c r="U14" s="35" t="inlineStr">
        <is>
          <t>https://www.ecb.europa.eu/pub/pdf/targetar/ecb.targetar2023.en.pdf</t>
        </is>
      </c>
      <c r="V14" s="36">
        <f>Q14+1405</f>
        <v/>
      </c>
      <c r="W14" s="37">
        <f>IFERROR(J14/V14,0)</f>
        <v/>
      </c>
      <c r="X14" s="38">
        <f>W14/2</f>
        <v/>
      </c>
      <c r="Y14" s="38">
        <f>W14/2</f>
        <v/>
      </c>
      <c r="Z14" s="39" t="inlineStr">
        <is>
          <t>https://www.ecb.europa.eu/press/payments-news/ecb.t2sar2023.en.pdf</t>
        </is>
      </c>
    </row>
    <row r="15">
      <c r="A15" s="20" t="inlineStr">
        <is>
          <t>Finnland</t>
        </is>
      </c>
      <c r="B15" s="21" t="inlineStr">
        <is>
          <t>FI</t>
        </is>
      </c>
      <c r="C15" s="21" t="inlineStr">
        <is>
          <t>✓</t>
        </is>
      </c>
      <c r="D15" s="22" t="n">
        <v>286</v>
      </c>
      <c r="E15" s="41" t="n">
        <v>73</v>
      </c>
      <c r="F15" s="24" t="inlineStr">
        <is>
          <t>https://vm.fi/budjetti-ja-talous</t>
        </is>
      </c>
      <c r="G15" s="41" t="n">
        <v>40</v>
      </c>
      <c r="H15" s="24" t="inlineStr">
        <is>
          <t>https://ec.europa.eu/eurostat/databrowser/view/gov_10a_exp/default/table</t>
        </is>
      </c>
      <c r="I15" s="25">
        <f>E15+G15</f>
        <v/>
      </c>
      <c r="J15" s="26">
        <f>I15*1.5</f>
        <v/>
      </c>
      <c r="K15" s="27">
        <f>J15-I15</f>
        <v/>
      </c>
      <c r="L15" s="40" t="n">
        <v>4576</v>
      </c>
      <c r="M15" s="29">
        <f>IFERROR(J15/L15,0)</f>
        <v/>
      </c>
      <c r="N15" s="30">
        <f>M15/2</f>
        <v/>
      </c>
      <c r="O15" s="30">
        <f>M15/2</f>
        <v/>
      </c>
      <c r="P15" s="31" t="inlineStr">
        <is>
          <t>https://www.ecb.europa.eu/press/stats/paysec/html/ecb.pis2023_1~10a5662f81.en.html</t>
        </is>
      </c>
      <c r="Q15" s="32">
        <f>L15+20672</f>
        <v/>
      </c>
      <c r="R15" s="33">
        <f>IFERROR(J15/Q15,0)</f>
        <v/>
      </c>
      <c r="S15" s="34">
        <f>R15/2</f>
        <v/>
      </c>
      <c r="T15" s="34">
        <f>R15/2</f>
        <v/>
      </c>
      <c r="U15" s="35" t="inlineStr">
        <is>
          <t>https://www.ecb.europa.eu/pub/pdf/targetar/ecb.targetar2023.en.pdf</t>
        </is>
      </c>
      <c r="V15" s="36">
        <f>Q15+803</f>
        <v/>
      </c>
      <c r="W15" s="37">
        <f>IFERROR(J15/V15,0)</f>
        <v/>
      </c>
      <c r="X15" s="38">
        <f>W15/2</f>
        <v/>
      </c>
      <c r="Y15" s="38">
        <f>W15/2</f>
        <v/>
      </c>
      <c r="Z15" s="39" t="inlineStr">
        <is>
          <t>https://www.ecb.europa.eu/press/payments-news/ecb.t2sar2023.en.pdf</t>
        </is>
      </c>
    </row>
    <row r="16">
      <c r="A16" s="20" t="inlineStr">
        <is>
          <t>Tschechien</t>
        </is>
      </c>
      <c r="B16" s="21" t="inlineStr">
        <is>
          <t>CZ</t>
        </is>
      </c>
      <c r="C16" s="21" t="inlineStr">
        <is>
          <t>✓</t>
        </is>
      </c>
      <c r="D16" s="22" t="n">
        <v>307</v>
      </c>
      <c r="E16" s="41" t="n">
        <v>68</v>
      </c>
      <c r="F16" s="24" t="inlineStr">
        <is>
          <t>https://www.mfcr.cz/cs/verejny-sektor/statni-rozpocet</t>
        </is>
      </c>
      <c r="G16" s="41" t="n">
        <v>52</v>
      </c>
      <c r="H16" s="24" t="inlineStr">
        <is>
          <t>https://ec.europa.eu/eurostat/databrowser/view/gov_10a_exp/default/table</t>
        </is>
      </c>
      <c r="I16" s="25">
        <f>E16+G16</f>
        <v/>
      </c>
      <c r="J16" s="26">
        <f>I16*1.5</f>
        <v/>
      </c>
      <c r="K16" s="27">
        <f>J16-I16</f>
        <v/>
      </c>
      <c r="L16" s="40" t="n">
        <v>4912</v>
      </c>
      <c r="M16" s="29">
        <f>IFERROR(J16/L16,0)</f>
        <v/>
      </c>
      <c r="N16" s="30">
        <f>M16/2</f>
        <v/>
      </c>
      <c r="O16" s="30">
        <f>M16/2</f>
        <v/>
      </c>
      <c r="P16" s="31" t="inlineStr">
        <is>
          <t>https://www.ecb.europa.eu/press/stats/paysec/html/ecb.pis2023_1~10a5662f81.en.html</t>
        </is>
      </c>
      <c r="Q16" s="42">
        <f>L16+10745</f>
        <v/>
      </c>
      <c r="R16" s="33">
        <f>IFERROR(J16/Q16,0)</f>
        <v/>
      </c>
      <c r="S16" s="34">
        <f>R16/2</f>
        <v/>
      </c>
      <c r="T16" s="34">
        <f>R16/2</f>
        <v/>
      </c>
      <c r="U16" s="35" t="inlineStr">
        <is>
          <t>https://www.ecb.europa.eu/pub/pdf/targetar/ecb.targetar2023.en.pdf</t>
        </is>
      </c>
      <c r="V16" s="36">
        <f>Q16+602</f>
        <v/>
      </c>
      <c r="W16" s="37">
        <f>IFERROR(J16/V16,0)</f>
        <v/>
      </c>
      <c r="X16" s="38">
        <f>W16/2</f>
        <v/>
      </c>
      <c r="Y16" s="38">
        <f>W16/2</f>
        <v/>
      </c>
      <c r="Z16" s="39" t="inlineStr">
        <is>
          <t>https://www.ecb.europa.eu/press/payments-news/ecb.t2sar2023.en.pdf</t>
        </is>
      </c>
    </row>
    <row r="17">
      <c r="A17" s="20" t="inlineStr">
        <is>
          <t>Rumänien</t>
        </is>
      </c>
      <c r="B17" s="21" t="inlineStr">
        <is>
          <t>RO</t>
        </is>
      </c>
      <c r="C17" s="21" t="inlineStr">
        <is>
          <t>✓</t>
        </is>
      </c>
      <c r="D17" s="22" t="n">
        <v>350</v>
      </c>
      <c r="E17" s="41" t="n">
        <v>90</v>
      </c>
      <c r="F17" s="24" t="inlineStr">
        <is>
          <t>https://mfinante.gov.ro/ro/acasa/bugetul-statului</t>
        </is>
      </c>
      <c r="G17" s="41" t="n">
        <v>77</v>
      </c>
      <c r="H17" s="24" t="inlineStr">
        <is>
          <t>https://ec.europa.eu/eurostat/databrowser/view/gov_10a_exp/default/table</t>
        </is>
      </c>
      <c r="I17" s="25">
        <f>E17+G17</f>
        <v/>
      </c>
      <c r="J17" s="26">
        <f>I17*1.5</f>
        <v/>
      </c>
      <c r="K17" s="27">
        <f>J17-I17</f>
        <v/>
      </c>
      <c r="L17" s="40" t="n">
        <v>5600</v>
      </c>
      <c r="M17" s="29">
        <f>IFERROR(J17/L17,0)</f>
        <v/>
      </c>
      <c r="N17" s="30">
        <f>M17/2</f>
        <v/>
      </c>
      <c r="O17" s="30">
        <f>M17/2</f>
        <v/>
      </c>
      <c r="P17" s="31" t="inlineStr">
        <is>
          <t>https://www.ecb.europa.eu/press/stats/paysec/html/ecb.pis2023_1~10a5662f81.en.html</t>
        </is>
      </c>
      <c r="Q17" s="32">
        <f>L17+185</f>
        <v/>
      </c>
      <c r="R17" s="33">
        <f>IFERROR(J17/Q17,0)</f>
        <v/>
      </c>
      <c r="S17" s="34">
        <f>R17/2</f>
        <v/>
      </c>
      <c r="T17" s="34">
        <f>R17/2</f>
        <v/>
      </c>
      <c r="U17" s="35" t="inlineStr">
        <is>
          <t>https://www.ecb.europa.eu/pub/pdf/targetar/ecb.targetar2023.en.pdf</t>
        </is>
      </c>
      <c r="V17" s="36">
        <f>Q17+602</f>
        <v/>
      </c>
      <c r="W17" s="37">
        <f>IFERROR(J17/V17,0)</f>
        <v/>
      </c>
      <c r="X17" s="38">
        <f>W17/2</f>
        <v/>
      </c>
      <c r="Y17" s="38">
        <f>W17/2</f>
        <v/>
      </c>
      <c r="Z17" s="39" t="inlineStr">
        <is>
          <t>https://www.ecb.europa.eu/press/payments-news/ecb.t2sar2023.en.pdf</t>
        </is>
      </c>
    </row>
    <row r="18">
      <c r="A18" s="20" t="inlineStr">
        <is>
          <t>Portugal</t>
        </is>
      </c>
      <c r="B18" s="21" t="inlineStr">
        <is>
          <t>PT</t>
        </is>
      </c>
      <c r="C18" s="21" t="inlineStr">
        <is>
          <t>✓</t>
        </is>
      </c>
      <c r="D18" s="22" t="n">
        <v>259</v>
      </c>
      <c r="E18" s="41" t="n">
        <v>105</v>
      </c>
      <c r="F18" s="24" t="inlineStr">
        <is>
          <t>https://www.dgo.pt/politicaorcamental/OrcamentoEstado/OE2025</t>
        </is>
      </c>
      <c r="G18" s="41" t="n">
        <v>39</v>
      </c>
      <c r="H18" s="24" t="inlineStr">
        <is>
          <t>https://ec.europa.eu/eurostat/databrowser/view/gov_10a_exp/default/table</t>
        </is>
      </c>
      <c r="I18" s="25">
        <f>E18+G18</f>
        <v/>
      </c>
      <c r="J18" s="26">
        <f>I18*1.5</f>
        <v/>
      </c>
      <c r="K18" s="27">
        <f>J18-I18</f>
        <v/>
      </c>
      <c r="L18" s="40" t="n">
        <v>4144</v>
      </c>
      <c r="M18" s="29">
        <f>IFERROR(J18/L18,0)</f>
        <v/>
      </c>
      <c r="N18" s="30">
        <f>M18/2</f>
        <v/>
      </c>
      <c r="O18" s="30">
        <f>M18/2</f>
        <v/>
      </c>
      <c r="P18" s="31" t="inlineStr">
        <is>
          <t>https://www.ecb.europa.eu/press/stats/paysec/html/ecb.pis2023_1~10a5662f81.en.html</t>
        </is>
      </c>
      <c r="Q18" s="32">
        <f>L18+1425</f>
        <v/>
      </c>
      <c r="R18" s="33">
        <f>IFERROR(J18/Q18,0)</f>
        <v/>
      </c>
      <c r="S18" s="34">
        <f>R18/2</f>
        <v/>
      </c>
      <c r="T18" s="34">
        <f>R18/2</f>
        <v/>
      </c>
      <c r="U18" s="35" t="inlineStr">
        <is>
          <t>https://www.ecb.europa.eu/pub/pdf/targetar/ecb.targetar2023.en.pdf</t>
        </is>
      </c>
      <c r="V18" s="36">
        <f>Q18+803</f>
        <v/>
      </c>
      <c r="W18" s="37">
        <f>IFERROR(J18/V18,0)</f>
        <v/>
      </c>
      <c r="X18" s="38">
        <f>W18/2</f>
        <v/>
      </c>
      <c r="Y18" s="38">
        <f>W18/2</f>
        <v/>
      </c>
      <c r="Z18" s="39" t="inlineStr">
        <is>
          <t>https://www.ecb.europa.eu/press/payments-news/ecb.t2sar2023.en.pdf</t>
        </is>
      </c>
    </row>
    <row r="19">
      <c r="A19" s="20" t="inlineStr">
        <is>
          <t>Griechenland</t>
        </is>
      </c>
      <c r="B19" s="21" t="inlineStr">
        <is>
          <t>GR</t>
        </is>
      </c>
      <c r="C19" s="21" t="inlineStr">
        <is>
          <t>✓</t>
        </is>
      </c>
      <c r="D19" s="22" t="n">
        <v>218</v>
      </c>
      <c r="E19" s="41" t="n">
        <v>80</v>
      </c>
      <c r="F19" s="24" t="inlineStr">
        <is>
          <t>https://www.minfin.gr/el/dimosionomiapolitiki/budget-2025</t>
        </is>
      </c>
      <c r="G19" s="41" t="n">
        <v>26</v>
      </c>
      <c r="H19" s="24" t="inlineStr">
        <is>
          <t>https://ec.europa.eu/eurostat/databrowser/view/gov_10a_exp/default/table</t>
        </is>
      </c>
      <c r="I19" s="25">
        <f>E19+G19</f>
        <v/>
      </c>
      <c r="J19" s="26">
        <f>I19*1.5</f>
        <v/>
      </c>
      <c r="K19" s="27">
        <f>J19-I19</f>
        <v/>
      </c>
      <c r="L19" s="40" t="n">
        <v>3488</v>
      </c>
      <c r="M19" s="29">
        <f>IFERROR(J19/L19,0)</f>
        <v/>
      </c>
      <c r="N19" s="30">
        <f>M19/2</f>
        <v/>
      </c>
      <c r="O19" s="30">
        <f>M19/2</f>
        <v/>
      </c>
      <c r="P19" s="31" t="inlineStr">
        <is>
          <t>https://www.ecb.europa.eu/press/stats/paysec/html/ecb.pis2023_1~10a5662f81.en.html</t>
        </is>
      </c>
      <c r="Q19" s="32">
        <f>L19+6964</f>
        <v/>
      </c>
      <c r="R19" s="33">
        <f>IFERROR(J19/Q19,0)</f>
        <v/>
      </c>
      <c r="S19" s="34">
        <f>R19/2</f>
        <v/>
      </c>
      <c r="T19" s="34">
        <f>R19/2</f>
        <v/>
      </c>
      <c r="U19" s="35" t="inlineStr">
        <is>
          <t>https://www.ecb.europa.eu/pub/pdf/targetar/ecb.targetar2023.en.pdf</t>
        </is>
      </c>
      <c r="V19" s="36">
        <f>Q19+602</f>
        <v/>
      </c>
      <c r="W19" s="37">
        <f>IFERROR(J19/V19,0)</f>
        <v/>
      </c>
      <c r="X19" s="38">
        <f>W19/2</f>
        <v/>
      </c>
      <c r="Y19" s="38">
        <f>W19/2</f>
        <v/>
      </c>
      <c r="Z19" s="39" t="inlineStr">
        <is>
          <t>https://www.ecb.europa.eu/press/payments-news/ecb.t2sar2023.en.pdf</t>
        </is>
      </c>
    </row>
    <row r="20">
      <c r="A20" s="20" t="inlineStr">
        <is>
          <t>Ungarn</t>
        </is>
      </c>
      <c r="B20" s="21" t="inlineStr">
        <is>
          <t>HU</t>
        </is>
      </c>
      <c r="C20" s="21" t="inlineStr">
        <is>
          <t>✓</t>
        </is>
      </c>
      <c r="D20" s="22" t="n">
        <v>205</v>
      </c>
      <c r="E20" s="41" t="n">
        <v>68</v>
      </c>
      <c r="F20" s="24" t="inlineStr">
        <is>
          <t>https://allamkincstar.gov.hu/hu/allami-koltsetvetes</t>
        </is>
      </c>
      <c r="G20" s="41" t="n">
        <v>29</v>
      </c>
      <c r="H20" s="24" t="inlineStr">
        <is>
          <t>https://ec.europa.eu/eurostat/databrowser/view/gov_10a_exp/default/table</t>
        </is>
      </c>
      <c r="I20" s="25">
        <f>E20+G20</f>
        <v/>
      </c>
      <c r="J20" s="26">
        <f>I20*1.5</f>
        <v/>
      </c>
      <c r="K20" s="27">
        <f>J20-I20</f>
        <v/>
      </c>
      <c r="L20" s="40" t="n">
        <v>3280</v>
      </c>
      <c r="M20" s="29">
        <f>IFERROR(J20/L20,0)</f>
        <v/>
      </c>
      <c r="N20" s="30">
        <f>M20/2</f>
        <v/>
      </c>
      <c r="O20" s="30">
        <f>M20/2</f>
        <v/>
      </c>
      <c r="P20" s="31" t="inlineStr">
        <is>
          <t>https://www.ecb.europa.eu/press/stats/paysec/html/ecb.pis2023_1~10a5662f81.en.html</t>
        </is>
      </c>
      <c r="Q20" s="42">
        <f>L20+7175</f>
        <v/>
      </c>
      <c r="R20" s="33">
        <f>IFERROR(J20/Q20,0)</f>
        <v/>
      </c>
      <c r="S20" s="34">
        <f>R20/2</f>
        <v/>
      </c>
      <c r="T20" s="34">
        <f>R20/2</f>
        <v/>
      </c>
      <c r="U20" s="35" t="inlineStr">
        <is>
          <t>https://www.ecb.europa.eu/pub/pdf/targetar/ecb.targetar2023.en.pdf</t>
        </is>
      </c>
      <c r="V20" s="36">
        <f>Q20+401</f>
        <v/>
      </c>
      <c r="W20" s="37">
        <f>IFERROR(J20/V20,0)</f>
        <v/>
      </c>
      <c r="X20" s="38">
        <f>W20/2</f>
        <v/>
      </c>
      <c r="Y20" s="38">
        <f>W20/2</f>
        <v/>
      </c>
      <c r="Z20" s="39" t="inlineStr">
        <is>
          <t>https://www.ecb.europa.eu/press/payments-news/ecb.t2sar2023.en.pdf</t>
        </is>
      </c>
    </row>
    <row r="21">
      <c r="A21" s="20" t="inlineStr">
        <is>
          <t>Slowakei</t>
        </is>
      </c>
      <c r="B21" s="21" t="inlineStr">
        <is>
          <t>SK</t>
        </is>
      </c>
      <c r="C21" s="21" t="inlineStr">
        <is>
          <t>✓</t>
        </is>
      </c>
      <c r="D21" s="22" t="n">
        <v>122</v>
      </c>
      <c r="E21" s="41" t="n">
        <v>25</v>
      </c>
      <c r="F21" s="24" t="inlineStr">
        <is>
          <t>https://www.mfsr.sk/sk/financie/institut-financnej-politiky/rozpocet/</t>
        </is>
      </c>
      <c r="G21" s="41" t="n">
        <v>21</v>
      </c>
      <c r="H21" s="24" t="inlineStr">
        <is>
          <t>https://ec.europa.eu/eurostat/databrowser/view/gov_10a_exp/default/table</t>
        </is>
      </c>
      <c r="I21" s="25">
        <f>E21+G21</f>
        <v/>
      </c>
      <c r="J21" s="26">
        <f>I21*1.5</f>
        <v/>
      </c>
      <c r="K21" s="27">
        <f>J21-I21</f>
        <v/>
      </c>
      <c r="L21" s="40" t="n">
        <v>1952</v>
      </c>
      <c r="M21" s="29">
        <f>IFERROR(J21/L21,0)</f>
        <v/>
      </c>
      <c r="N21" s="30">
        <f>M21/2</f>
        <v/>
      </c>
      <c r="O21" s="30">
        <f>M21/2</f>
        <v/>
      </c>
      <c r="P21" s="31" t="inlineStr">
        <is>
          <t>https://www.ecb.europa.eu/press/stats/paysec/html/ecb.pis2023_1~10a5662f81.en.html</t>
        </is>
      </c>
      <c r="Q21" s="32">
        <f>L21+1727</f>
        <v/>
      </c>
      <c r="R21" s="33">
        <f>IFERROR(J21/Q21,0)</f>
        <v/>
      </c>
      <c r="S21" s="34">
        <f>R21/2</f>
        <v/>
      </c>
      <c r="T21" s="34">
        <f>R21/2</f>
        <v/>
      </c>
      <c r="U21" s="35" t="inlineStr">
        <is>
          <t>https://www.ecb.europa.eu/pub/pdf/targetar/ecb.targetar2023.en.pdf</t>
        </is>
      </c>
      <c r="V21" s="36">
        <f>Q21+401</f>
        <v/>
      </c>
      <c r="W21" s="37">
        <f>IFERROR(J21/V21,0)</f>
        <v/>
      </c>
      <c r="X21" s="38">
        <f>W21/2</f>
        <v/>
      </c>
      <c r="Y21" s="38">
        <f>W21/2</f>
        <v/>
      </c>
      <c r="Z21" s="39" t="inlineStr">
        <is>
          <t>https://www.ecb.europa.eu/press/payments-news/ecb.t2sar2023.en.pdf</t>
        </is>
      </c>
    </row>
    <row r="22">
      <c r="A22" s="20" t="inlineStr">
        <is>
          <t>Bulgarien</t>
        </is>
      </c>
      <c r="B22" s="21" t="inlineStr">
        <is>
          <t>BG</t>
        </is>
      </c>
      <c r="C22" s="21" t="inlineStr">
        <is>
          <t>✓</t>
        </is>
      </c>
      <c r="D22" s="22" t="n">
        <v>99</v>
      </c>
      <c r="E22" s="41" t="n">
        <v>15</v>
      </c>
      <c r="F22" s="24" t="inlineStr">
        <is>
          <t>https://www.minfin.bg/bg/951</t>
        </is>
      </c>
      <c r="G22" s="41" t="n">
        <v>10</v>
      </c>
      <c r="H22" s="24" t="inlineStr">
        <is>
          <t>https://ec.europa.eu/eurostat/databrowser/view/gov_10a_exp/default/table</t>
        </is>
      </c>
      <c r="I22" s="25">
        <f>E22+G22</f>
        <v/>
      </c>
      <c r="J22" s="26">
        <f>I22*1.5</f>
        <v/>
      </c>
      <c r="K22" s="27">
        <f>J22-I22</f>
        <v/>
      </c>
      <c r="L22" s="40" t="n">
        <v>1584</v>
      </c>
      <c r="M22" s="29">
        <f>IFERROR(J22/L22,0)</f>
        <v/>
      </c>
      <c r="N22" s="30">
        <f>M22/2</f>
        <v/>
      </c>
      <c r="O22" s="30">
        <f>M22/2</f>
        <v/>
      </c>
      <c r="P22" s="31" t="inlineStr">
        <is>
          <t>https://www.ecb.europa.eu/press/stats/paysec/html/ecb.pis2023_1~10a5662f81.en.html</t>
        </is>
      </c>
      <c r="Q22" s="32">
        <f>L22+790</f>
        <v/>
      </c>
      <c r="R22" s="33">
        <f>IFERROR(J22/Q22,0)</f>
        <v/>
      </c>
      <c r="S22" s="34">
        <f>R22/2</f>
        <v/>
      </c>
      <c r="T22" s="34">
        <f>R22/2</f>
        <v/>
      </c>
      <c r="U22" s="35" t="inlineStr">
        <is>
          <t>https://www.ecb.europa.eu/pub/pdf/targetar/ecb.targetar2023.en.pdf</t>
        </is>
      </c>
      <c r="V22" s="36">
        <f>Q22+201</f>
        <v/>
      </c>
      <c r="W22" s="37">
        <f>IFERROR(J22/V22,0)</f>
        <v/>
      </c>
      <c r="X22" s="38">
        <f>W22/2</f>
        <v/>
      </c>
      <c r="Y22" s="38">
        <f>W22/2</f>
        <v/>
      </c>
      <c r="Z22" s="39" t="inlineStr">
        <is>
          <t>https://www.ecb.europa.eu/press/payments-news/ecb.t2sar2023.en.pdf</t>
        </is>
      </c>
    </row>
    <row r="23">
      <c r="A23" s="20" t="inlineStr">
        <is>
          <t>Kroatien</t>
        </is>
      </c>
      <c r="B23" s="21" t="inlineStr">
        <is>
          <t>HR</t>
        </is>
      </c>
      <c r="C23" s="21" t="inlineStr">
        <is>
          <t>✓</t>
        </is>
      </c>
      <c r="D23" s="22" t="n">
        <v>78</v>
      </c>
      <c r="E23" s="41" t="n">
        <v>15</v>
      </c>
      <c r="F23" s="24" t="inlineStr">
        <is>
          <t>https://mfin.gov.hr/proracun/310</t>
        </is>
      </c>
      <c r="G23" s="41" t="n">
        <v>12</v>
      </c>
      <c r="H23" s="24" t="inlineStr">
        <is>
          <t>https://ec.europa.eu/eurostat/databrowser/view/gov_10a_exp/default/table</t>
        </is>
      </c>
      <c r="I23" s="25">
        <f>E23+G23</f>
        <v/>
      </c>
      <c r="J23" s="26">
        <f>I23*1.5</f>
        <v/>
      </c>
      <c r="K23" s="27">
        <f>J23-I23</f>
        <v/>
      </c>
      <c r="L23" s="40" t="n">
        <v>1248</v>
      </c>
      <c r="M23" s="29">
        <f>IFERROR(J23/L23,0)</f>
        <v/>
      </c>
      <c r="N23" s="30">
        <f>M23/2</f>
        <v/>
      </c>
      <c r="O23" s="30">
        <f>M23/2</f>
        <v/>
      </c>
      <c r="P23" s="31" t="inlineStr">
        <is>
          <t>https://www.ecb.europa.eu/press/stats/paysec/html/ecb.pis2023_1~10a5662f81.en.html</t>
        </is>
      </c>
      <c r="Q23" s="32">
        <f>L23+385</f>
        <v/>
      </c>
      <c r="R23" s="33">
        <f>IFERROR(J23/Q23,0)</f>
        <v/>
      </c>
      <c r="S23" s="34">
        <f>R23/2</f>
        <v/>
      </c>
      <c r="T23" s="34">
        <f>R23/2</f>
        <v/>
      </c>
      <c r="U23" s="35" t="inlineStr">
        <is>
          <t>https://www.ecb.europa.eu/pub/pdf/targetar/ecb.targetar2023.en.pdf</t>
        </is>
      </c>
      <c r="V23" s="36">
        <f>Q23+201</f>
        <v/>
      </c>
      <c r="W23" s="37">
        <f>IFERROR(J23/V23,0)</f>
        <v/>
      </c>
      <c r="X23" s="38">
        <f>W23/2</f>
        <v/>
      </c>
      <c r="Y23" s="38">
        <f>W23/2</f>
        <v/>
      </c>
      <c r="Z23" s="39" t="inlineStr">
        <is>
          <t>https://www.ecb.europa.eu/press/payments-news/ecb.t2sar2023.en.pdf</t>
        </is>
      </c>
    </row>
    <row r="24">
      <c r="A24" s="20" t="inlineStr">
        <is>
          <t>Litauen</t>
        </is>
      </c>
      <c r="B24" s="21" t="inlineStr">
        <is>
          <t>LT</t>
        </is>
      </c>
      <c r="C24" s="21" t="inlineStr">
        <is>
          <t>✓</t>
        </is>
      </c>
      <c r="D24" s="22" t="n">
        <v>81</v>
      </c>
      <c r="E24" s="41" t="n">
        <v>13</v>
      </c>
      <c r="F24" s="24" t="inlineStr">
        <is>
          <t>https://finmin.lrv.lt/lt/biudzeto-politika/valstybes-biudzetas/</t>
        </is>
      </c>
      <c r="G24" s="41" t="n">
        <v>11</v>
      </c>
      <c r="H24" s="24" t="inlineStr">
        <is>
          <t>https://ec.europa.eu/eurostat/databrowser/view/gov_10a_exp/default/table</t>
        </is>
      </c>
      <c r="I24" s="25">
        <f>E24+G24</f>
        <v/>
      </c>
      <c r="J24" s="26">
        <f>I24*1.5</f>
        <v/>
      </c>
      <c r="K24" s="27">
        <f>J24-I24</f>
        <v/>
      </c>
      <c r="L24" s="40" t="n">
        <v>1296</v>
      </c>
      <c r="M24" s="29">
        <f>IFERROR(J24/L24,0)</f>
        <v/>
      </c>
      <c r="N24" s="30">
        <f>M24/2</f>
        <v/>
      </c>
      <c r="O24" s="30">
        <f>M24/2</f>
        <v/>
      </c>
      <c r="P24" s="31" t="inlineStr">
        <is>
          <t>https://www.ecb.europa.eu/press/stats/paysec/html/ecb.pis2023_1~10a5662f81.en.html</t>
        </is>
      </c>
      <c r="Q24" s="32">
        <f>L24+1456</f>
        <v/>
      </c>
      <c r="R24" s="33">
        <f>IFERROR(J24/Q24,0)</f>
        <v/>
      </c>
      <c r="S24" s="34">
        <f>R24/2</f>
        <v/>
      </c>
      <c r="T24" s="34">
        <f>R24/2</f>
        <v/>
      </c>
      <c r="U24" s="35" t="inlineStr">
        <is>
          <t>https://www.ecb.europa.eu/pub/pdf/targetar/ecb.targetar2023.en.pdf</t>
        </is>
      </c>
      <c r="V24" s="36">
        <f>Q24+201</f>
        <v/>
      </c>
      <c r="W24" s="37">
        <f>IFERROR(J24/V24,0)</f>
        <v/>
      </c>
      <c r="X24" s="38">
        <f>W24/2</f>
        <v/>
      </c>
      <c r="Y24" s="38">
        <f>W24/2</f>
        <v/>
      </c>
      <c r="Z24" s="39" t="inlineStr">
        <is>
          <t>https://www.ecb.europa.eu/press/payments-news/ecb.t2sar2023.en.pdf</t>
        </is>
      </c>
    </row>
    <row r="25">
      <c r="A25" s="20" t="inlineStr">
        <is>
          <t>Lettland</t>
        </is>
      </c>
      <c r="B25" s="21" t="inlineStr">
        <is>
          <t>LV</t>
        </is>
      </c>
      <c r="C25" s="21" t="inlineStr">
        <is>
          <t>✓</t>
        </is>
      </c>
      <c r="D25" s="22" t="n">
        <v>42</v>
      </c>
      <c r="E25" s="41" t="n">
        <v>9</v>
      </c>
      <c r="F25" s="24" t="inlineStr">
        <is>
          <t>https://www.fm.gov.lv/lv/valsts-budzets</t>
        </is>
      </c>
      <c r="G25" s="41" t="n">
        <v>5</v>
      </c>
      <c r="H25" s="24" t="inlineStr">
        <is>
          <t>https://ec.europa.eu/eurostat/databrowser/view/gov_10a_exp/default/table</t>
        </is>
      </c>
      <c r="I25" s="25">
        <f>E25+G25</f>
        <v/>
      </c>
      <c r="J25" s="26">
        <f>I25*1.5</f>
        <v/>
      </c>
      <c r="K25" s="27">
        <f>J25-I25</f>
        <v/>
      </c>
      <c r="L25" s="40" t="n">
        <v>672</v>
      </c>
      <c r="M25" s="29">
        <f>IFERROR(J25/L25,0)</f>
        <v/>
      </c>
      <c r="N25" s="30">
        <f>M25/2</f>
        <v/>
      </c>
      <c r="O25" s="30">
        <f>M25/2</f>
        <v/>
      </c>
      <c r="P25" s="31" t="inlineStr">
        <is>
          <t>https://www.ecb.europa.eu/press/stats/paysec/html/ecb.pis2023_1~10a5662f81.en.html</t>
        </is>
      </c>
      <c r="Q25" s="32">
        <f>L25+453</f>
        <v/>
      </c>
      <c r="R25" s="33">
        <f>IFERROR(J25/Q25,0)</f>
        <v/>
      </c>
      <c r="S25" s="34">
        <f>R25/2</f>
        <v/>
      </c>
      <c r="T25" s="34">
        <f>R25/2</f>
        <v/>
      </c>
      <c r="U25" s="35" t="inlineStr">
        <is>
          <t>https://www.ecb.europa.eu/pub/pdf/targetar/ecb.targetar2023.en.pdf</t>
        </is>
      </c>
      <c r="V25" s="36">
        <f>Q25+201</f>
        <v/>
      </c>
      <c r="W25" s="37">
        <f>IFERROR(J25/V25,0)</f>
        <v/>
      </c>
      <c r="X25" s="38">
        <f>W25/2</f>
        <v/>
      </c>
      <c r="Y25" s="38">
        <f>W25/2</f>
        <v/>
      </c>
      <c r="Z25" s="39" t="inlineStr">
        <is>
          <t>https://www.ecb.europa.eu/press/payments-news/ecb.t2sar2023.en.pdf</t>
        </is>
      </c>
    </row>
    <row r="26">
      <c r="A26" s="20" t="inlineStr">
        <is>
          <t>Slowenien</t>
        </is>
      </c>
      <c r="B26" s="21" t="inlineStr">
        <is>
          <t>SI</t>
        </is>
      </c>
      <c r="C26" s="21" t="inlineStr">
        <is>
          <t>✓</t>
        </is>
      </c>
      <c r="D26" s="22" t="n">
        <v>62</v>
      </c>
      <c r="E26" s="41" t="n">
        <v>16</v>
      </c>
      <c r="F26" s="24" t="inlineStr">
        <is>
          <t>https://www.gov.si/en/state-authorities/ministries/ministry-of-finance/public-finance/</t>
        </is>
      </c>
      <c r="G26" s="41" t="n">
        <v>11</v>
      </c>
      <c r="H26" s="24" t="inlineStr">
        <is>
          <t>https://ec.europa.eu/eurostat/databrowser/view/gov_10a_exp/default/table</t>
        </is>
      </c>
      <c r="I26" s="25">
        <f>E26+G26</f>
        <v/>
      </c>
      <c r="J26" s="26">
        <f>I26*1.5</f>
        <v/>
      </c>
      <c r="K26" s="27">
        <f>J26-I26</f>
        <v/>
      </c>
      <c r="L26" s="40" t="n">
        <v>992</v>
      </c>
      <c r="M26" s="29">
        <f>IFERROR(J26/L26,0)</f>
        <v/>
      </c>
      <c r="N26" s="30">
        <f>M26/2</f>
        <v/>
      </c>
      <c r="O26" s="30">
        <f>M26/2</f>
        <v/>
      </c>
      <c r="P26" s="31" t="inlineStr">
        <is>
          <t>https://www.ecb.europa.eu/press/stats/paysec/html/ecb.pis2023_1~10a5662f81.en.html</t>
        </is>
      </c>
      <c r="Q26" s="32">
        <f>L26+424</f>
        <v/>
      </c>
      <c r="R26" s="33">
        <f>IFERROR(J26/Q26,0)</f>
        <v/>
      </c>
      <c r="S26" s="34">
        <f>R26/2</f>
        <v/>
      </c>
      <c r="T26" s="34">
        <f>R26/2</f>
        <v/>
      </c>
      <c r="U26" s="35" t="inlineStr">
        <is>
          <t>https://www.ecb.europa.eu/pub/pdf/targetar/ecb.targetar2023.en.pdf</t>
        </is>
      </c>
      <c r="V26" s="36">
        <f>Q26+201</f>
        <v/>
      </c>
      <c r="W26" s="37">
        <f>IFERROR(J26/V26,0)</f>
        <v/>
      </c>
      <c r="X26" s="38">
        <f>W26/2</f>
        <v/>
      </c>
      <c r="Y26" s="38">
        <f>W26/2</f>
        <v/>
      </c>
      <c r="Z26" s="39" t="inlineStr">
        <is>
          <t>https://www.ecb.europa.eu/press/payments-news/ecb.t2sar2023.en.pdf</t>
        </is>
      </c>
    </row>
    <row r="27">
      <c r="A27" s="20" t="inlineStr">
        <is>
          <t>Luxemburg</t>
        </is>
      </c>
      <c r="B27" s="21" t="inlineStr">
        <is>
          <t>LU</t>
        </is>
      </c>
      <c r="C27" s="21" t="inlineStr">
        <is>
          <t>✓</t>
        </is>
      </c>
      <c r="D27" s="22" t="n">
        <v>82</v>
      </c>
      <c r="E27" s="41" t="n">
        <v>10</v>
      </c>
      <c r="F27" s="24" t="inlineStr">
        <is>
          <t>https://budget.public.lu/</t>
        </is>
      </c>
      <c r="G27" s="41" t="n">
        <v>10</v>
      </c>
      <c r="H27" s="24" t="inlineStr">
        <is>
          <t>https://ec.europa.eu/eurostat/databrowser/view/gov_10a_exp/default/table</t>
        </is>
      </c>
      <c r="I27" s="25">
        <f>E27+G27</f>
        <v/>
      </c>
      <c r="J27" s="26">
        <f>I27*1.5</f>
        <v/>
      </c>
      <c r="K27" s="27">
        <f>J27-I27</f>
        <v/>
      </c>
      <c r="L27" s="40" t="n">
        <v>2460</v>
      </c>
      <c r="M27" s="29">
        <f>IFERROR(J27/L27,0)</f>
        <v/>
      </c>
      <c r="N27" s="30">
        <f>M27/2</f>
        <v/>
      </c>
      <c r="O27" s="30">
        <f>M27/2</f>
        <v/>
      </c>
      <c r="P27" s="31" t="inlineStr">
        <is>
          <t>https://www.ecb.europa.eu/press/stats/paysec/html/ecb.pis2023_1~10a5662f81.en.html</t>
        </is>
      </c>
      <c r="Q27" s="32">
        <f>L27+35081</f>
        <v/>
      </c>
      <c r="R27" s="33">
        <f>IFERROR(J27/Q27,0)</f>
        <v/>
      </c>
      <c r="S27" s="34">
        <f>R27/2</f>
        <v/>
      </c>
      <c r="T27" s="34">
        <f>R27/2</f>
        <v/>
      </c>
      <c r="U27" s="35" t="inlineStr">
        <is>
          <t>https://www.ecb.europa.eu/pub/pdf/targetar/ecb.targetar2023.en.pdf</t>
        </is>
      </c>
      <c r="V27" s="36">
        <f>Q27+2007</f>
        <v/>
      </c>
      <c r="W27" s="37">
        <f>IFERROR(J27/V27,0)</f>
        <v/>
      </c>
      <c r="X27" s="38">
        <f>W27/2</f>
        <v/>
      </c>
      <c r="Y27" s="38">
        <f>W27/2</f>
        <v/>
      </c>
      <c r="Z27" s="39" t="inlineStr">
        <is>
          <t>https://www.ecb.europa.eu/press/payments-news/ecb.t2sar2023.en.pdf</t>
        </is>
      </c>
    </row>
    <row r="28">
      <c r="A28" s="20" t="inlineStr">
        <is>
          <t>Estland</t>
        </is>
      </c>
      <c r="B28" s="21" t="inlineStr">
        <is>
          <t>EE</t>
        </is>
      </c>
      <c r="C28" s="21" t="inlineStr">
        <is>
          <t>✓</t>
        </is>
      </c>
      <c r="D28" s="22" t="n">
        <v>41</v>
      </c>
      <c r="E28" s="41" t="n">
        <v>12</v>
      </c>
      <c r="F28" s="24" t="inlineStr">
        <is>
          <t>https://www.rahandusministeerium.ee/et/riigieelarve</t>
        </is>
      </c>
      <c r="G28" s="41" t="n">
        <v>5</v>
      </c>
      <c r="H28" s="24" t="inlineStr">
        <is>
          <t>https://ec.europa.eu/eurostat/databrowser/view/gov_10a_exp/default/table</t>
        </is>
      </c>
      <c r="I28" s="25">
        <f>E28+G28</f>
        <v/>
      </c>
      <c r="J28" s="26">
        <f>I28*1.5</f>
        <v/>
      </c>
      <c r="K28" s="27">
        <f>J28-I28</f>
        <v/>
      </c>
      <c r="L28" s="40" t="n">
        <v>656</v>
      </c>
      <c r="M28" s="29">
        <f>IFERROR(J28/L28,0)</f>
        <v/>
      </c>
      <c r="N28" s="30">
        <f>M28/2</f>
        <v/>
      </c>
      <c r="O28" s="30">
        <f>M28/2</f>
        <v/>
      </c>
      <c r="P28" s="31" t="inlineStr">
        <is>
          <t>https://www.ecb.europa.eu/press/stats/paysec/html/ecb.pis2023_1~10a5662f81.en.html</t>
        </is>
      </c>
      <c r="Q28" s="32">
        <f>L28+204</f>
        <v/>
      </c>
      <c r="R28" s="33">
        <f>IFERROR(J28/Q28,0)</f>
        <v/>
      </c>
      <c r="S28" s="34">
        <f>R28/2</f>
        <v/>
      </c>
      <c r="T28" s="34">
        <f>R28/2</f>
        <v/>
      </c>
      <c r="U28" s="35" t="inlineStr">
        <is>
          <t>https://www.ecb.europa.eu/pub/pdf/targetar/ecb.targetar2023.en.pdf</t>
        </is>
      </c>
      <c r="V28" s="36">
        <f>Q28+201</f>
        <v/>
      </c>
      <c r="W28" s="37">
        <f>IFERROR(J28/V28,0)</f>
        <v/>
      </c>
      <c r="X28" s="38">
        <f>W28/2</f>
        <v/>
      </c>
      <c r="Y28" s="38">
        <f>W28/2</f>
        <v/>
      </c>
      <c r="Z28" s="39" t="inlineStr">
        <is>
          <t>https://www.ecb.europa.eu/press/payments-news/ecb.t2sar2023.en.pdf</t>
        </is>
      </c>
    </row>
    <row r="29">
      <c r="A29" s="20" t="inlineStr">
        <is>
          <t>Zypern</t>
        </is>
      </c>
      <c r="B29" s="21" t="inlineStr">
        <is>
          <t>CY</t>
        </is>
      </c>
      <c r="C29" s="21" t="inlineStr">
        <is>
          <t>✓</t>
        </is>
      </c>
      <c r="D29" s="22" t="n">
        <v>30</v>
      </c>
      <c r="E29" s="41" t="n">
        <v>11</v>
      </c>
      <c r="F29" s="24" t="inlineStr">
        <is>
          <t>https://www.mof.gov.cy/mof/mof.nsf/budgetreport_en/budgetreport_en?OpenDocument</t>
        </is>
      </c>
      <c r="G29" s="41" t="n">
        <v>3</v>
      </c>
      <c r="H29" s="24" t="inlineStr">
        <is>
          <t>https://ec.europa.eu/eurostat/databrowser/view/gov_10a_exp/default/table</t>
        </is>
      </c>
      <c r="I29" s="25">
        <f>E29+G29</f>
        <v/>
      </c>
      <c r="J29" s="26">
        <f>I29*1.5</f>
        <v/>
      </c>
      <c r="K29" s="27">
        <f>J29-I29</f>
        <v/>
      </c>
      <c r="L29" s="40" t="n">
        <v>480</v>
      </c>
      <c r="M29" s="29">
        <f>IFERROR(J29/L29,0)</f>
        <v/>
      </c>
      <c r="N29" s="30">
        <f>M29/2</f>
        <v/>
      </c>
      <c r="O29" s="30">
        <f>M29/2</f>
        <v/>
      </c>
      <c r="P29" s="31" t="inlineStr">
        <is>
          <t>https://www.ecb.europa.eu/press/stats/paysec/html/ecb.pis2023_1~10a5662f81.en.html</t>
        </is>
      </c>
      <c r="Q29" s="32">
        <f>L29+238</f>
        <v/>
      </c>
      <c r="R29" s="33">
        <f>IFERROR(J29/Q29,0)</f>
        <v/>
      </c>
      <c r="S29" s="34">
        <f>R29/2</f>
        <v/>
      </c>
      <c r="T29" s="34">
        <f>R29/2</f>
        <v/>
      </c>
      <c r="U29" s="35" t="inlineStr">
        <is>
          <t>https://www.ecb.europa.eu/pub/pdf/targetar/ecb.targetar2023.en.pdf</t>
        </is>
      </c>
      <c r="V29" s="36">
        <f>Q29+201</f>
        <v/>
      </c>
      <c r="W29" s="37">
        <f>IFERROR(J29/V29,0)</f>
        <v/>
      </c>
      <c r="X29" s="38">
        <f>W29/2</f>
        <v/>
      </c>
      <c r="Y29" s="38">
        <f>W29/2</f>
        <v/>
      </c>
      <c r="Z29" s="39" t="inlineStr">
        <is>
          <t>https://www.ecb.europa.eu/press/payments-news/ecb.t2sar2023.en.pdf</t>
        </is>
      </c>
    </row>
    <row r="30">
      <c r="A30" s="20" t="inlineStr">
        <is>
          <t>Malta</t>
        </is>
      </c>
      <c r="B30" s="21" t="inlineStr">
        <is>
          <t>MT</t>
        </is>
      </c>
      <c r="C30" s="21" t="inlineStr">
        <is>
          <t>✓</t>
        </is>
      </c>
      <c r="D30" s="22" t="n">
        <v>18</v>
      </c>
      <c r="E30" s="41" t="n">
        <v>6</v>
      </c>
      <c r="F30" s="24" t="inlineStr">
        <is>
          <t>https://mf.gov.mt/en/Government%20Budget/Pages/Government-Budget.aspx</t>
        </is>
      </c>
      <c r="G30" s="41" t="n">
        <v>2</v>
      </c>
      <c r="H30" s="24" t="inlineStr">
        <is>
          <t>https://ec.europa.eu/eurostat/databrowser/view/gov_10a_exp/default/table</t>
        </is>
      </c>
      <c r="I30" s="25">
        <f>E30+G30</f>
        <v/>
      </c>
      <c r="J30" s="26">
        <f>I30*1.5</f>
        <v/>
      </c>
      <c r="K30" s="27">
        <f>J30-I30</f>
        <v/>
      </c>
      <c r="L30" s="40" t="n">
        <v>288</v>
      </c>
      <c r="M30" s="29">
        <f>IFERROR(J30/L30,0)</f>
        <v/>
      </c>
      <c r="N30" s="30">
        <f>M30/2</f>
        <v/>
      </c>
      <c r="O30" s="30">
        <f>M30/2</f>
        <v/>
      </c>
      <c r="P30" s="31" t="inlineStr">
        <is>
          <t>https://www.ecb.europa.eu/press/stats/paysec/html/ecb.pis2023_1~10a5662f81.en.html</t>
        </is>
      </c>
      <c r="Q30" s="32">
        <f>L30+774</f>
        <v/>
      </c>
      <c r="R30" s="33">
        <f>IFERROR(J30/Q30,0)</f>
        <v/>
      </c>
      <c r="S30" s="34">
        <f>R30/2</f>
        <v/>
      </c>
      <c r="T30" s="34">
        <f>R30/2</f>
        <v/>
      </c>
      <c r="U30" s="35" t="inlineStr">
        <is>
          <t>https://www.ecb.europa.eu/pub/pdf/targetar/ecb.targetar2023.en.pdf</t>
        </is>
      </c>
      <c r="V30" s="36">
        <f>Q30+100</f>
        <v/>
      </c>
      <c r="W30" s="37">
        <f>IFERROR(J30/V30,0)</f>
        <v/>
      </c>
      <c r="X30" s="38">
        <f>W30/2</f>
        <v/>
      </c>
      <c r="Y30" s="38">
        <f>W30/2</f>
        <v/>
      </c>
      <c r="Z30" s="39" t="inlineStr">
        <is>
          <t>https://www.ecb.europa.eu/press/payments-news/ecb.t2sar2023.en.pdf</t>
        </is>
      </c>
    </row>
    <row r="31">
      <c r="A31" s="43" t="inlineStr">
        <is>
          <t>Großbritannien</t>
        </is>
      </c>
      <c r="B31" s="44" t="inlineStr">
        <is>
          <t>GB</t>
        </is>
      </c>
      <c r="C31" s="44" t="inlineStr">
        <is>
          <t>–</t>
        </is>
      </c>
      <c r="D31" s="45" t="n">
        <v>2900</v>
      </c>
      <c r="E31" s="23" t="n">
        <v>752</v>
      </c>
      <c r="F31" s="24" t="inlineStr">
        <is>
          <t>https://www.gov.uk/government/publications/spending-review-2025-document/spending-review-2025-html</t>
        </is>
      </c>
      <c r="G31" s="23" t="n">
        <v>826</v>
      </c>
      <c r="H31" s="24" t="inlineStr">
        <is>
          <t>https://www.gov.uk/government/statistics/public-spending-statistics-release-december-2025/public-spending-statistics-december-2025</t>
        </is>
      </c>
      <c r="I31" s="25">
        <f>E31+G31</f>
        <v/>
      </c>
      <c r="J31" s="26">
        <f>I31*1.5</f>
        <v/>
      </c>
      <c r="K31" s="27">
        <f>J31-I31</f>
        <v/>
      </c>
      <c r="L31" s="40" t="n">
        <v>46400</v>
      </c>
      <c r="M31" s="29">
        <f>IFERROR(J31/L31,0)</f>
        <v/>
      </c>
      <c r="N31" s="30">
        <f>M31/2</f>
        <v/>
      </c>
      <c r="O31" s="30">
        <f>M31/2</f>
        <v/>
      </c>
      <c r="P31" s="31" t="inlineStr">
        <is>
          <t>https://www.ecb.europa.eu/press/stats/paysec/html/ecb.pis2023_1~10a5662f81.en.html</t>
        </is>
      </c>
      <c r="Q31" s="32">
        <f>L31+112414</f>
        <v/>
      </c>
      <c r="R31" s="33">
        <f>IFERROR(J31/Q31,0)</f>
        <v/>
      </c>
      <c r="S31" s="34">
        <f>R31/2</f>
        <v/>
      </c>
      <c r="T31" s="34">
        <f>R31/2</f>
        <v/>
      </c>
      <c r="U31" s="35" t="inlineStr">
        <is>
          <t>https://www.bankofengland.co.uk/payment-and-settlement/rtgs-renewal-programme</t>
        </is>
      </c>
      <c r="V31" s="36">
        <f>Q31+116009</f>
        <v/>
      </c>
      <c r="W31" s="37">
        <f>IFERROR(J31/V31,0)</f>
        <v/>
      </c>
      <c r="X31" s="38">
        <f>W31/2</f>
        <v/>
      </c>
      <c r="Y31" s="38">
        <f>W31/2</f>
        <v/>
      </c>
      <c r="Z31" s="39" t="inlineStr">
        <is>
          <t>https://www.euroclear.com/dam/ESw/Legal/Annual-report-Euroclear-UK-and-International-2023.pdf</t>
        </is>
      </c>
    </row>
    <row r="32">
      <c r="A32" s="43" t="inlineStr">
        <is>
          <t>Norwegen</t>
        </is>
      </c>
      <c r="B32" s="44" t="inlineStr">
        <is>
          <t>NO</t>
        </is>
      </c>
      <c r="C32" s="44" t="inlineStr">
        <is>
          <t>–</t>
        </is>
      </c>
      <c r="D32" s="45" t="n">
        <v>492</v>
      </c>
      <c r="E32" s="41" t="n">
        <v>159</v>
      </c>
      <c r="F32" s="24" t="inlineStr">
        <is>
          <t>https://www.regjeringen.no/no/statsbudsjettet/id1437/</t>
        </is>
      </c>
      <c r="G32" s="41" t="n">
        <v>70</v>
      </c>
      <c r="H32" s="24" t="inlineStr">
        <is>
          <t>https://ec.europa.eu/eurostat/databrowser/view/gov_10a_exp/default/table</t>
        </is>
      </c>
      <c r="I32" s="25">
        <f>E32+G32</f>
        <v/>
      </c>
      <c r="J32" s="26">
        <f>I32*1.5</f>
        <v/>
      </c>
      <c r="K32" s="27">
        <f>J32-I32</f>
        <v/>
      </c>
      <c r="L32" s="28" t="n">
        <v>9116</v>
      </c>
      <c r="M32" s="29">
        <f>IFERROR(J32/L32,0)</f>
        <v/>
      </c>
      <c r="N32" s="30">
        <f>M32/2</f>
        <v/>
      </c>
      <c r="O32" s="30">
        <f>M32/2</f>
        <v/>
      </c>
      <c r="P32" s="31" t="inlineStr">
        <is>
          <t>https://www.norges-bank.no/en/topics/financial-stability/payment-systems/annual-report-payment-systems/</t>
        </is>
      </c>
      <c r="Q32" s="32">
        <f>L32+7779</f>
        <v/>
      </c>
      <c r="R32" s="33">
        <f>IFERROR(J32/Q32,0)</f>
        <v/>
      </c>
      <c r="S32" s="34">
        <f>R32/2</f>
        <v/>
      </c>
      <c r="T32" s="34">
        <f>R32/2</f>
        <v/>
      </c>
      <c r="U32" s="35" t="inlineStr">
        <is>
          <t>https://www.norges-bank.no/en/topics/financial-stability/payment-systems/annual-report-payment-systems/</t>
        </is>
      </c>
      <c r="V32" s="36">
        <f>Q32+435</f>
        <v/>
      </c>
      <c r="W32" s="37">
        <f>IFERROR(J32/V32,0)</f>
        <v/>
      </c>
      <c r="X32" s="38">
        <f>W32/2</f>
        <v/>
      </c>
      <c r="Y32" s="38">
        <f>W32/2</f>
        <v/>
      </c>
      <c r="Z32" s="39" t="inlineStr">
        <is>
          <t>https://www.euronext.com/en/about/company/euronext-securities</t>
        </is>
      </c>
    </row>
    <row r="33">
      <c r="A33" s="43" t="inlineStr">
        <is>
          <t>Schweiz</t>
        </is>
      </c>
      <c r="B33" s="44" t="inlineStr">
        <is>
          <t>CH</t>
        </is>
      </c>
      <c r="C33" s="44" t="inlineStr">
        <is>
          <t>–</t>
        </is>
      </c>
      <c r="D33" s="45" t="n">
        <v>731</v>
      </c>
      <c r="E33" s="41" t="n">
        <v>78</v>
      </c>
      <c r="F33" s="24" t="inlineStr">
        <is>
          <t>https://www.efv.admin.ch/efv/de/home/themen/finanzpolitik_grundlagen/finanzpolitik/voranschlag.html</t>
        </is>
      </c>
      <c r="G33" s="41" t="n">
        <v>97</v>
      </c>
      <c r="H33" s="24" t="inlineStr">
        <is>
          <t>https://ec.europa.eu/eurostat/databrowser/view/gov_10a_exp/default/table</t>
        </is>
      </c>
      <c r="I33" s="25">
        <f>E33+G33</f>
        <v/>
      </c>
      <c r="J33" s="26">
        <f>I33*1.5</f>
        <v/>
      </c>
      <c r="K33" s="27">
        <f>J33-I33</f>
        <v/>
      </c>
      <c r="L33" s="40" t="n">
        <v>11696</v>
      </c>
      <c r="M33" s="29">
        <f>IFERROR(J33/L33,0)</f>
        <v/>
      </c>
      <c r="N33" s="30">
        <f>M33/2</f>
        <v/>
      </c>
      <c r="O33" s="30">
        <f>M33/2</f>
        <v/>
      </c>
      <c r="P33" s="31" t="inlineStr">
        <is>
          <t>https://www.six-group.com/dam/download/banking-services/payment-standardization/annual-report/2023/annual-report-2023-en.pdf</t>
        </is>
      </c>
      <c r="Q33" s="42">
        <f>L33+41082</f>
        <v/>
      </c>
      <c r="R33" s="33">
        <f>IFERROR(J33/Q33,0)</f>
        <v/>
      </c>
      <c r="S33" s="34">
        <f>R33/2</f>
        <v/>
      </c>
      <c r="T33" s="34">
        <f>R33/2</f>
        <v/>
      </c>
      <c r="U33" s="35" t="inlineStr">
        <is>
          <t>https://www.six-group.com/dam/download/banking-services/payment-standardization/annual-report/2023/annual-report-2023-en.pdf</t>
        </is>
      </c>
      <c r="V33" s="36">
        <f>Q33+9259</f>
        <v/>
      </c>
      <c r="W33" s="37">
        <f>IFERROR(J33/V33,0)</f>
        <v/>
      </c>
      <c r="X33" s="38">
        <f>W33/2</f>
        <v/>
      </c>
      <c r="Y33" s="38">
        <f>W33/2</f>
        <v/>
      </c>
      <c r="Z33" s="39" t="inlineStr">
        <is>
          <t>https://www.six-group.com/en/securities-services/securities-finance/securities-settlement.html</t>
        </is>
      </c>
    </row>
    <row r="34">
      <c r="A34" s="8" t="inlineStr">
        <is>
          <t>Ø Durchschnitt (alle 30 Länder)</t>
        </is>
      </c>
      <c r="B34" s="55" t="n"/>
      <c r="C34" s="55" t="n"/>
      <c r="D34" s="46">
        <f>AVERAGE(D4:D33)</f>
        <v/>
      </c>
      <c r="E34" s="46">
        <f>AVERAGE(E4:E33)</f>
        <v/>
      </c>
      <c r="G34" s="46">
        <f>AVERAGE(G4:G33)</f>
        <v/>
      </c>
      <c r="I34" s="46">
        <f>AVERAGE(I4:I33)</f>
        <v/>
      </c>
      <c r="J34" s="46">
        <f>AVERAGE(J4:J33)</f>
        <v/>
      </c>
      <c r="K34" s="46">
        <f>AVERAGE(K4:K33)</f>
        <v/>
      </c>
      <c r="L34" s="46">
        <f>AVERAGE(L4:L33)</f>
        <v/>
      </c>
      <c r="M34" s="47">
        <f>AVERAGE(M4:M33)</f>
        <v/>
      </c>
      <c r="N34" s="47">
        <f>AVERAGE(N4:N33)</f>
        <v/>
      </c>
      <c r="O34" s="47">
        <f>AVERAGE(O4:O33)</f>
        <v/>
      </c>
      <c r="Q34" s="46">
        <f>AVERAGE(Q4:Q33)</f>
        <v/>
      </c>
      <c r="R34" s="47">
        <f>AVERAGE(R4:R33)</f>
        <v/>
      </c>
      <c r="S34" s="47">
        <f>AVERAGE(S4:S33)</f>
        <v/>
      </c>
      <c r="T34" s="47">
        <f>AVERAGE(T4:T33)</f>
        <v/>
      </c>
      <c r="V34" s="46">
        <f>AVERAGE(V4:V33)</f>
        <v/>
      </c>
      <c r="W34" s="47">
        <f>AVERAGE(W4:W33)</f>
        <v/>
      </c>
      <c r="X34" s="47">
        <f>AVERAGE(X4:X33)</f>
        <v/>
      </c>
      <c r="Y34" s="47">
        <f>AVERAGE(Y4:Y33)</f>
        <v/>
      </c>
    </row>
    <row r="36" ht="15" customHeight="1">
      <c r="A36" s="7" t="inlineStr">
        <is>
          <t>Quellennachweis &amp; Datenqualität:</t>
        </is>
      </c>
    </row>
    <row r="37" ht="15" customHeight="1">
      <c r="A37" s="6" t="inlineStr">
        <is>
          <t>BLAUER Text = Wert aus bestätigter Primärquelle (offizielles Haushaltsdokument, Zentralbank-Statistik, ECB Annual Report)</t>
        </is>
      </c>
    </row>
    <row r="38" ht="15" customHeight="1">
      <c r="A38" s="5" t="inlineStr">
        <is>
          <t>ROTER kursiver Text = Schätzwert. Für Schicht 1 (fast alle Länder außer DE und NO): ECB PSS-Annexe 2023 weisen nur prozentuale Instrumentenanteile JE LAND aus – keinen Länderanteil am Euro-Raum-Gesamtvolumen. Dennoch belastbar, weil der Kalibrierungsfaktor BIP×16 aus zwei bestätigten Primärquellen empirisch abgeleitet ist: (1) ECB PSS 2023 Euro-Raum-Gesamtvolumen 224.450 Mrd. EUR (H1+H2, bestätigt) und (2) DE-Anteil 30,8% = 69.090 Mrd. EUR (Bundesbank Tab.3b, bestätigt). Daraus ergibt sich: Nicht-DE-Anteil 155.360 Mrd. ÷ Nicht-DE-BIP 9.718 Mrd. = 15,98 ≈ ×16. Der Faktor ist also keine Annahme, sondern eine inverse Kalibrierung aus dem bestätigten Gesamtvolumen. Sonderanpassungen für Finanz- und Handelszentren (LU ×30, BE ×25, NL ×22, IE ×12) reduzieren die BIP-Verzerrung durch Sonderwirtschaftsstrukturen. Für T2S Schicht 3: CSD-Marktanteile aus Branchenstruktur geschätzt (kein länderspezifischer Ausweis im ECB T2S Annual Report 2023).</t>
        </is>
      </c>
    </row>
    <row r="39" ht="15" customHeight="1">
      <c r="A39" s="4" t="inlineStr">
        <is>
          <t>Staatshaushalt = Zentralstaatsbudget (analog Bundeshaushalt DE) – NICHT Länder/Gemeinden</t>
        </is>
      </c>
    </row>
    <row r="40" ht="15" customHeight="1">
      <c r="A40" s="4" t="inlineStr">
        <is>
          <t>Sozialhaushalt = Staatliches Sozialversicherungssystem (RV+KV+PV+ALV-Äquivalent je Land)</t>
        </is>
      </c>
    </row>
    <row r="41" ht="15" customHeight="1">
      <c r="A41" s="3" t="inlineStr">
        <is>
          <t>Aufschlag 1,5× = Differenz zwischen 1,5 × Gesamt Staat und Gesamt Staat (= 0,5 × Gesamt Staat)</t>
        </is>
      </c>
    </row>
    <row r="42" ht="15" customHeight="1">
      <c r="A42" s="2" t="inlineStr">
        <is>
          <t>Schicht 1 – Kundentransaktionen (non-MFI): Gesamtvolumen Euro-Raum 2023 = 224.450 Mrd. EUR (ECB PSS H1+H2 2023, bestätigt). DE = 69.090 Mrd. EUR (Bundesbank Zahlungsverkehrsstatistik Tab.3b, bestätigt) = 30,8% des Euro-Raum-Totals. ECB PSS-Annex weist NUR prozentuale Instrumentenanteile je Land aus – kein Länderanteil am Gesamtvolumen. Kalibrierung: Nicht-DE-Anteil 155.360 Mrd. ÷ Nicht-DE-BIP 9.718 Mrd. = 15,98 → Faktor ×16. Sonderanpassungen: LU ×30 (EU-Finanzzentrum, hohe Interbanktransaktionen), BE ×25 (EU-Institutionen + Euroclear-Verbuchungen), NL ×22 (Handelszentrum, hohe Handelstransaktionen), IE ×12 (MNU-verzerrtes BIP überschätzt tatsächliche Wirtschaftsaktivität). Validierung: NO (NICS, Norges Bank bestätigt) = 9.116 Mrd. EUR → implizierter Faktor 18,5 (etwas höher, weil Nicht-Euro-Land mit eigenem RTGS-System).</t>
        </is>
      </c>
    </row>
    <row r="43" ht="15" customHeight="1">
      <c r="A43" s="1" t="inlineStr">
        <is>
          <t>Schicht 2: + T2/RTGS Großbetragszahlungen | ECB TARGET Annual Report 2023, Tabelle Seite 57: Gesamtvolumen 559.336 Mrd. EUR | 24 EU-Länder mit exakten Werten bestätigt | CZ (CERTIS), HU (VIBER), SE (RIX): Schätzung BIP×35/40 | GB: CHAPS 112.414 Mrd. EUR (BoE, bestätigt) | NO: NBO 7.779 Mrd. EUR (Norges Bank, bestätigt)</t>
        </is>
      </c>
    </row>
    <row r="44" ht="15" customHeight="1">
      <c r="A44" s="53" t="inlineStr">
        <is>
          <t>Schicht 3 – T2S/CSD Wertpapierclearing: Gesamtvolumen T2S 2023 = 200.746,61 Mrd. EUR (ECB T2S Annual Report 2023, bestätigt; 24 verbundene CSDs). Länderspezifische CSD-Aufschlüsselung: Der ECB T2S Annual Report 2023 enthält KEINE Tabelle mit Volumenanteilen je CSD oder Land – nur Gesamtstatistiken und Chart-Darstellungen ohne Zahlenwerte im Text. Dennoch belastbar, weil: (1) CBF (Clearstream Frankfurt) ist mit Abstand der größte CSD in T2S – allein durch seine Dominanz im deutschen Bundesanleihe- und Aktienmarkt schätzungsweise &gt;50% des T2S-Volumens; (2) Weitere große CSDs (Euroclear France, Monte Titoli, Iberclear, Euroclear Bank) sind in der Branche gut dokumentiert mit stabilen Marktanteilen über mehrere Jahre; (3) Das T2S-Gesamtvolumen ist bestätigt – Schätzfehler bei einzelnen CSDs heben sich im Gesamtbild auf, da alle Anteile zusammen 100% ergeben müssen. Die absoluten T2S-Beiträge je Land sind für die KTS-Berechnung weniger kritisch als T2, da T2S-Volumen aller Länder deutlich kleiner ist als das T2-Volumen.</t>
        </is>
      </c>
    </row>
    <row r="45" ht="15" customHeight="1">
      <c r="A45" s="54" t="inlineStr">
        <is>
          <t>KTS-Formel: Gesamt-Satz = 1,5 × Gesamt Staat ÷ Schicht-X-Volumen | je Seite = Gesamt-Satz ÷ 2 | 1,5-Faktor: Puffer für Systemkosten, Investitionen und Übergangsperiode</t>
        </is>
      </c>
    </row>
  </sheetData>
  <sheetProtection selectLockedCells="1" selectUnlockedCells="1" sheet="1" objects="0" insertRows="0" insertHyperlinks="0" autoFilter="0" scenarios="0" formatColumns="0" deleteColumns="0" insertColumns="0" pivotTables="0" deleteRows="0" formatCells="0" formatRows="0" sort="0" password="E847"/>
  <mergeCells count="17">
    <mergeCell ref="A1:D1"/>
    <mergeCell ref="A45:Z45"/>
    <mergeCell ref="A37:Z37"/>
    <mergeCell ref="A42:Z42"/>
    <mergeCell ref="A36:Z36"/>
    <mergeCell ref="A44:Z44"/>
    <mergeCell ref="A43:Z43"/>
    <mergeCell ref="A40:Z40"/>
    <mergeCell ref="V1:Z1"/>
    <mergeCell ref="Q1:U1"/>
    <mergeCell ref="A3:Z3"/>
    <mergeCell ref="L1:P1"/>
    <mergeCell ref="A39:Z39"/>
    <mergeCell ref="A38:Z38"/>
    <mergeCell ref="A34:C34"/>
    <mergeCell ref="E1:K1"/>
    <mergeCell ref="A41:Z41"/>
  </mergeCells>
  <hyperlinks>
    <hyperlink xmlns:r="http://schemas.openxmlformats.org/officeDocument/2006/relationships" ref="F4" r:id="rId1"/>
    <hyperlink xmlns:r="http://schemas.openxmlformats.org/officeDocument/2006/relationships" ref="H4" r:id="rId2"/>
    <hyperlink xmlns:r="http://schemas.openxmlformats.org/officeDocument/2006/relationships" ref="P4" r:id="rId3"/>
    <hyperlink xmlns:r="http://schemas.openxmlformats.org/officeDocument/2006/relationships" ref="U4" r:id="rId4"/>
    <hyperlink xmlns:r="http://schemas.openxmlformats.org/officeDocument/2006/relationships" ref="Z4" r:id="rId5"/>
    <hyperlink xmlns:r="http://schemas.openxmlformats.org/officeDocument/2006/relationships" ref="F5" r:id="rId6"/>
    <hyperlink xmlns:r="http://schemas.openxmlformats.org/officeDocument/2006/relationships" ref="H5" r:id="rId7"/>
    <hyperlink xmlns:r="http://schemas.openxmlformats.org/officeDocument/2006/relationships" ref="P5" r:id="rId8"/>
    <hyperlink xmlns:r="http://schemas.openxmlformats.org/officeDocument/2006/relationships" ref="U5" r:id="rId9"/>
    <hyperlink xmlns:r="http://schemas.openxmlformats.org/officeDocument/2006/relationships" ref="Z5" r:id="rId10"/>
    <hyperlink xmlns:r="http://schemas.openxmlformats.org/officeDocument/2006/relationships" ref="F6" r:id="rId11"/>
    <hyperlink xmlns:r="http://schemas.openxmlformats.org/officeDocument/2006/relationships" ref="H6" r:id="rId12"/>
    <hyperlink xmlns:r="http://schemas.openxmlformats.org/officeDocument/2006/relationships" ref="P6" r:id="rId13"/>
    <hyperlink xmlns:r="http://schemas.openxmlformats.org/officeDocument/2006/relationships" ref="U6" r:id="rId14"/>
    <hyperlink xmlns:r="http://schemas.openxmlformats.org/officeDocument/2006/relationships" ref="Z6" r:id="rId15"/>
    <hyperlink xmlns:r="http://schemas.openxmlformats.org/officeDocument/2006/relationships" ref="F7" r:id="rId16"/>
    <hyperlink xmlns:r="http://schemas.openxmlformats.org/officeDocument/2006/relationships" ref="H7" r:id="rId17"/>
    <hyperlink xmlns:r="http://schemas.openxmlformats.org/officeDocument/2006/relationships" ref="P7" r:id="rId18"/>
    <hyperlink xmlns:r="http://schemas.openxmlformats.org/officeDocument/2006/relationships" ref="U7" r:id="rId19"/>
    <hyperlink xmlns:r="http://schemas.openxmlformats.org/officeDocument/2006/relationships" ref="Z7" r:id="rId20"/>
    <hyperlink xmlns:r="http://schemas.openxmlformats.org/officeDocument/2006/relationships" ref="F8" r:id="rId21"/>
    <hyperlink xmlns:r="http://schemas.openxmlformats.org/officeDocument/2006/relationships" ref="H8" r:id="rId22"/>
    <hyperlink xmlns:r="http://schemas.openxmlformats.org/officeDocument/2006/relationships" ref="P8" r:id="rId23"/>
    <hyperlink xmlns:r="http://schemas.openxmlformats.org/officeDocument/2006/relationships" ref="U8" r:id="rId24"/>
    <hyperlink xmlns:r="http://schemas.openxmlformats.org/officeDocument/2006/relationships" ref="Z8" r:id="rId25"/>
    <hyperlink xmlns:r="http://schemas.openxmlformats.org/officeDocument/2006/relationships" ref="F9" r:id="rId26"/>
    <hyperlink xmlns:r="http://schemas.openxmlformats.org/officeDocument/2006/relationships" ref="H9" r:id="rId27"/>
    <hyperlink xmlns:r="http://schemas.openxmlformats.org/officeDocument/2006/relationships" ref="P9" r:id="rId28"/>
    <hyperlink xmlns:r="http://schemas.openxmlformats.org/officeDocument/2006/relationships" ref="U9" r:id="rId29"/>
    <hyperlink xmlns:r="http://schemas.openxmlformats.org/officeDocument/2006/relationships" ref="Z9" r:id="rId30"/>
    <hyperlink xmlns:r="http://schemas.openxmlformats.org/officeDocument/2006/relationships" ref="F10" r:id="rId31"/>
    <hyperlink xmlns:r="http://schemas.openxmlformats.org/officeDocument/2006/relationships" ref="H10" r:id="rId32"/>
    <hyperlink xmlns:r="http://schemas.openxmlformats.org/officeDocument/2006/relationships" ref="P10" r:id="rId33"/>
    <hyperlink xmlns:r="http://schemas.openxmlformats.org/officeDocument/2006/relationships" ref="U10" r:id="rId34"/>
    <hyperlink xmlns:r="http://schemas.openxmlformats.org/officeDocument/2006/relationships" ref="Z10" r:id="rId35"/>
    <hyperlink xmlns:r="http://schemas.openxmlformats.org/officeDocument/2006/relationships" ref="F11" r:id="rId36"/>
    <hyperlink xmlns:r="http://schemas.openxmlformats.org/officeDocument/2006/relationships" ref="H11" r:id="rId37"/>
    <hyperlink xmlns:r="http://schemas.openxmlformats.org/officeDocument/2006/relationships" ref="P11" r:id="rId38"/>
    <hyperlink xmlns:r="http://schemas.openxmlformats.org/officeDocument/2006/relationships" ref="U11" r:id="rId39"/>
    <hyperlink xmlns:r="http://schemas.openxmlformats.org/officeDocument/2006/relationships" ref="Z11" r:id="rId40"/>
    <hyperlink xmlns:r="http://schemas.openxmlformats.org/officeDocument/2006/relationships" ref="F12" r:id="rId41"/>
    <hyperlink xmlns:r="http://schemas.openxmlformats.org/officeDocument/2006/relationships" ref="H12" r:id="rId42"/>
    <hyperlink xmlns:r="http://schemas.openxmlformats.org/officeDocument/2006/relationships" ref="P12" r:id="rId43"/>
    <hyperlink xmlns:r="http://schemas.openxmlformats.org/officeDocument/2006/relationships" ref="U12" r:id="rId44"/>
    <hyperlink xmlns:r="http://schemas.openxmlformats.org/officeDocument/2006/relationships" ref="Z12" r:id="rId45"/>
    <hyperlink xmlns:r="http://schemas.openxmlformats.org/officeDocument/2006/relationships" ref="F13" r:id="rId46"/>
    <hyperlink xmlns:r="http://schemas.openxmlformats.org/officeDocument/2006/relationships" ref="H13" r:id="rId47"/>
    <hyperlink xmlns:r="http://schemas.openxmlformats.org/officeDocument/2006/relationships" ref="P13" r:id="rId48"/>
    <hyperlink xmlns:r="http://schemas.openxmlformats.org/officeDocument/2006/relationships" ref="U13" r:id="rId49"/>
    <hyperlink xmlns:r="http://schemas.openxmlformats.org/officeDocument/2006/relationships" ref="Z13" r:id="rId50"/>
    <hyperlink xmlns:r="http://schemas.openxmlformats.org/officeDocument/2006/relationships" ref="F14" r:id="rId51"/>
    <hyperlink xmlns:r="http://schemas.openxmlformats.org/officeDocument/2006/relationships" ref="H14" r:id="rId52"/>
    <hyperlink xmlns:r="http://schemas.openxmlformats.org/officeDocument/2006/relationships" ref="P14" r:id="rId53"/>
    <hyperlink xmlns:r="http://schemas.openxmlformats.org/officeDocument/2006/relationships" ref="U14" r:id="rId54"/>
    <hyperlink xmlns:r="http://schemas.openxmlformats.org/officeDocument/2006/relationships" ref="Z14" r:id="rId55"/>
    <hyperlink xmlns:r="http://schemas.openxmlformats.org/officeDocument/2006/relationships" ref="F15" r:id="rId56"/>
    <hyperlink xmlns:r="http://schemas.openxmlformats.org/officeDocument/2006/relationships" ref="H15" r:id="rId57"/>
    <hyperlink xmlns:r="http://schemas.openxmlformats.org/officeDocument/2006/relationships" ref="P15" r:id="rId58"/>
    <hyperlink xmlns:r="http://schemas.openxmlformats.org/officeDocument/2006/relationships" ref="U15" r:id="rId59"/>
    <hyperlink xmlns:r="http://schemas.openxmlformats.org/officeDocument/2006/relationships" ref="Z15" r:id="rId60"/>
    <hyperlink xmlns:r="http://schemas.openxmlformats.org/officeDocument/2006/relationships" ref="F16" r:id="rId61"/>
    <hyperlink xmlns:r="http://schemas.openxmlformats.org/officeDocument/2006/relationships" ref="H16" r:id="rId62"/>
    <hyperlink xmlns:r="http://schemas.openxmlformats.org/officeDocument/2006/relationships" ref="P16" r:id="rId63"/>
    <hyperlink xmlns:r="http://schemas.openxmlformats.org/officeDocument/2006/relationships" ref="U16" r:id="rId64"/>
    <hyperlink xmlns:r="http://schemas.openxmlformats.org/officeDocument/2006/relationships" ref="Z16" r:id="rId65"/>
    <hyperlink xmlns:r="http://schemas.openxmlformats.org/officeDocument/2006/relationships" ref="F17" r:id="rId66"/>
    <hyperlink xmlns:r="http://schemas.openxmlformats.org/officeDocument/2006/relationships" ref="H17" r:id="rId67"/>
    <hyperlink xmlns:r="http://schemas.openxmlformats.org/officeDocument/2006/relationships" ref="P17" r:id="rId68"/>
    <hyperlink xmlns:r="http://schemas.openxmlformats.org/officeDocument/2006/relationships" ref="U17" r:id="rId69"/>
    <hyperlink xmlns:r="http://schemas.openxmlformats.org/officeDocument/2006/relationships" ref="Z17" r:id="rId70"/>
    <hyperlink xmlns:r="http://schemas.openxmlformats.org/officeDocument/2006/relationships" ref="F18" r:id="rId71"/>
    <hyperlink xmlns:r="http://schemas.openxmlformats.org/officeDocument/2006/relationships" ref="H18" r:id="rId72"/>
    <hyperlink xmlns:r="http://schemas.openxmlformats.org/officeDocument/2006/relationships" ref="P18" r:id="rId73"/>
    <hyperlink xmlns:r="http://schemas.openxmlformats.org/officeDocument/2006/relationships" ref="U18" r:id="rId74"/>
    <hyperlink xmlns:r="http://schemas.openxmlformats.org/officeDocument/2006/relationships" ref="Z18" r:id="rId75"/>
    <hyperlink xmlns:r="http://schemas.openxmlformats.org/officeDocument/2006/relationships" ref="F19" r:id="rId76"/>
    <hyperlink xmlns:r="http://schemas.openxmlformats.org/officeDocument/2006/relationships" ref="H19" r:id="rId77"/>
    <hyperlink xmlns:r="http://schemas.openxmlformats.org/officeDocument/2006/relationships" ref="P19" r:id="rId78"/>
    <hyperlink xmlns:r="http://schemas.openxmlformats.org/officeDocument/2006/relationships" ref="U19" r:id="rId79"/>
    <hyperlink xmlns:r="http://schemas.openxmlformats.org/officeDocument/2006/relationships" ref="Z19" r:id="rId80"/>
    <hyperlink xmlns:r="http://schemas.openxmlformats.org/officeDocument/2006/relationships" ref="F20" r:id="rId81"/>
    <hyperlink xmlns:r="http://schemas.openxmlformats.org/officeDocument/2006/relationships" ref="H20" r:id="rId82"/>
    <hyperlink xmlns:r="http://schemas.openxmlformats.org/officeDocument/2006/relationships" ref="P20" r:id="rId83"/>
    <hyperlink xmlns:r="http://schemas.openxmlformats.org/officeDocument/2006/relationships" ref="U20" r:id="rId84"/>
    <hyperlink xmlns:r="http://schemas.openxmlformats.org/officeDocument/2006/relationships" ref="Z20" r:id="rId85"/>
    <hyperlink xmlns:r="http://schemas.openxmlformats.org/officeDocument/2006/relationships" ref="F21" r:id="rId86"/>
    <hyperlink xmlns:r="http://schemas.openxmlformats.org/officeDocument/2006/relationships" ref="H21" r:id="rId87"/>
    <hyperlink xmlns:r="http://schemas.openxmlformats.org/officeDocument/2006/relationships" ref="P21" r:id="rId88"/>
    <hyperlink xmlns:r="http://schemas.openxmlformats.org/officeDocument/2006/relationships" ref="U21" r:id="rId89"/>
    <hyperlink xmlns:r="http://schemas.openxmlformats.org/officeDocument/2006/relationships" ref="Z21" r:id="rId90"/>
    <hyperlink xmlns:r="http://schemas.openxmlformats.org/officeDocument/2006/relationships" ref="F22" r:id="rId91"/>
    <hyperlink xmlns:r="http://schemas.openxmlformats.org/officeDocument/2006/relationships" ref="H22" r:id="rId92"/>
    <hyperlink xmlns:r="http://schemas.openxmlformats.org/officeDocument/2006/relationships" ref="P22" r:id="rId93"/>
    <hyperlink xmlns:r="http://schemas.openxmlformats.org/officeDocument/2006/relationships" ref="U22" r:id="rId94"/>
    <hyperlink xmlns:r="http://schemas.openxmlformats.org/officeDocument/2006/relationships" ref="Z22" r:id="rId95"/>
    <hyperlink xmlns:r="http://schemas.openxmlformats.org/officeDocument/2006/relationships" ref="F23" r:id="rId96"/>
    <hyperlink xmlns:r="http://schemas.openxmlformats.org/officeDocument/2006/relationships" ref="H23" r:id="rId97"/>
    <hyperlink xmlns:r="http://schemas.openxmlformats.org/officeDocument/2006/relationships" ref="P23" r:id="rId98"/>
    <hyperlink xmlns:r="http://schemas.openxmlformats.org/officeDocument/2006/relationships" ref="U23" r:id="rId99"/>
    <hyperlink xmlns:r="http://schemas.openxmlformats.org/officeDocument/2006/relationships" ref="Z23" r:id="rId100"/>
    <hyperlink xmlns:r="http://schemas.openxmlformats.org/officeDocument/2006/relationships" ref="F24" r:id="rId101"/>
    <hyperlink xmlns:r="http://schemas.openxmlformats.org/officeDocument/2006/relationships" ref="H24" r:id="rId102"/>
    <hyperlink xmlns:r="http://schemas.openxmlformats.org/officeDocument/2006/relationships" ref="P24" r:id="rId103"/>
    <hyperlink xmlns:r="http://schemas.openxmlformats.org/officeDocument/2006/relationships" ref="U24" r:id="rId104"/>
    <hyperlink xmlns:r="http://schemas.openxmlformats.org/officeDocument/2006/relationships" ref="Z24" r:id="rId105"/>
    <hyperlink xmlns:r="http://schemas.openxmlformats.org/officeDocument/2006/relationships" ref="F25" r:id="rId106"/>
    <hyperlink xmlns:r="http://schemas.openxmlformats.org/officeDocument/2006/relationships" ref="H25" r:id="rId107"/>
    <hyperlink xmlns:r="http://schemas.openxmlformats.org/officeDocument/2006/relationships" ref="P25" r:id="rId108"/>
    <hyperlink xmlns:r="http://schemas.openxmlformats.org/officeDocument/2006/relationships" ref="U25" r:id="rId109"/>
    <hyperlink xmlns:r="http://schemas.openxmlformats.org/officeDocument/2006/relationships" ref="Z25" r:id="rId110"/>
    <hyperlink xmlns:r="http://schemas.openxmlformats.org/officeDocument/2006/relationships" ref="F26" r:id="rId111"/>
    <hyperlink xmlns:r="http://schemas.openxmlformats.org/officeDocument/2006/relationships" ref="H26" r:id="rId112"/>
    <hyperlink xmlns:r="http://schemas.openxmlformats.org/officeDocument/2006/relationships" ref="P26" r:id="rId113"/>
    <hyperlink xmlns:r="http://schemas.openxmlformats.org/officeDocument/2006/relationships" ref="U26" r:id="rId114"/>
    <hyperlink xmlns:r="http://schemas.openxmlformats.org/officeDocument/2006/relationships" ref="Z26" r:id="rId115"/>
    <hyperlink xmlns:r="http://schemas.openxmlformats.org/officeDocument/2006/relationships" ref="F27" r:id="rId116"/>
    <hyperlink xmlns:r="http://schemas.openxmlformats.org/officeDocument/2006/relationships" ref="H27" r:id="rId117"/>
    <hyperlink xmlns:r="http://schemas.openxmlformats.org/officeDocument/2006/relationships" ref="P27" r:id="rId118"/>
    <hyperlink xmlns:r="http://schemas.openxmlformats.org/officeDocument/2006/relationships" ref="U27" r:id="rId119"/>
    <hyperlink xmlns:r="http://schemas.openxmlformats.org/officeDocument/2006/relationships" ref="Z27" r:id="rId120"/>
    <hyperlink xmlns:r="http://schemas.openxmlformats.org/officeDocument/2006/relationships" ref="F28" r:id="rId121"/>
    <hyperlink xmlns:r="http://schemas.openxmlformats.org/officeDocument/2006/relationships" ref="H28" r:id="rId122"/>
    <hyperlink xmlns:r="http://schemas.openxmlformats.org/officeDocument/2006/relationships" ref="P28" r:id="rId123"/>
    <hyperlink xmlns:r="http://schemas.openxmlformats.org/officeDocument/2006/relationships" ref="U28" r:id="rId124"/>
    <hyperlink xmlns:r="http://schemas.openxmlformats.org/officeDocument/2006/relationships" ref="Z28" r:id="rId125"/>
    <hyperlink xmlns:r="http://schemas.openxmlformats.org/officeDocument/2006/relationships" ref="F29" r:id="rId126"/>
    <hyperlink xmlns:r="http://schemas.openxmlformats.org/officeDocument/2006/relationships" ref="H29" r:id="rId127"/>
    <hyperlink xmlns:r="http://schemas.openxmlformats.org/officeDocument/2006/relationships" ref="P29" r:id="rId128"/>
    <hyperlink xmlns:r="http://schemas.openxmlformats.org/officeDocument/2006/relationships" ref="U29" r:id="rId129"/>
    <hyperlink xmlns:r="http://schemas.openxmlformats.org/officeDocument/2006/relationships" ref="Z29" r:id="rId130"/>
    <hyperlink xmlns:r="http://schemas.openxmlformats.org/officeDocument/2006/relationships" ref="F30" r:id="rId131"/>
    <hyperlink xmlns:r="http://schemas.openxmlformats.org/officeDocument/2006/relationships" ref="H30" r:id="rId132"/>
    <hyperlink xmlns:r="http://schemas.openxmlformats.org/officeDocument/2006/relationships" ref="P30" r:id="rId133"/>
    <hyperlink xmlns:r="http://schemas.openxmlformats.org/officeDocument/2006/relationships" ref="U30" r:id="rId134"/>
    <hyperlink xmlns:r="http://schemas.openxmlformats.org/officeDocument/2006/relationships" ref="Z30" r:id="rId135"/>
    <hyperlink xmlns:r="http://schemas.openxmlformats.org/officeDocument/2006/relationships" ref="F31" r:id="rId136"/>
    <hyperlink xmlns:r="http://schemas.openxmlformats.org/officeDocument/2006/relationships" ref="H31" r:id="rId137"/>
    <hyperlink xmlns:r="http://schemas.openxmlformats.org/officeDocument/2006/relationships" ref="P31" r:id="rId138"/>
    <hyperlink xmlns:r="http://schemas.openxmlformats.org/officeDocument/2006/relationships" ref="U31" r:id="rId139"/>
    <hyperlink xmlns:r="http://schemas.openxmlformats.org/officeDocument/2006/relationships" ref="Z31" r:id="rId140"/>
    <hyperlink xmlns:r="http://schemas.openxmlformats.org/officeDocument/2006/relationships" ref="F32" r:id="rId141"/>
    <hyperlink xmlns:r="http://schemas.openxmlformats.org/officeDocument/2006/relationships" ref="H32" r:id="rId142"/>
    <hyperlink xmlns:r="http://schemas.openxmlformats.org/officeDocument/2006/relationships" ref="P32" r:id="rId143"/>
    <hyperlink xmlns:r="http://schemas.openxmlformats.org/officeDocument/2006/relationships" ref="U32" r:id="rId144"/>
    <hyperlink xmlns:r="http://schemas.openxmlformats.org/officeDocument/2006/relationships" ref="Z32" r:id="rId145"/>
    <hyperlink xmlns:r="http://schemas.openxmlformats.org/officeDocument/2006/relationships" ref="F33" r:id="rId146"/>
    <hyperlink xmlns:r="http://schemas.openxmlformats.org/officeDocument/2006/relationships" ref="H33" r:id="rId147"/>
    <hyperlink xmlns:r="http://schemas.openxmlformats.org/officeDocument/2006/relationships" ref="P33" r:id="rId148"/>
    <hyperlink xmlns:r="http://schemas.openxmlformats.org/officeDocument/2006/relationships" ref="U33" r:id="rId149"/>
    <hyperlink xmlns:r="http://schemas.openxmlformats.org/officeDocument/2006/relationships" ref="Z33" r:id="rId150"/>
  </hyperlinks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9"/>
  <sheetViews>
    <sheetView zoomScaleNormal="100" workbookViewId="0">
      <selection activeCell="A1" sqref="A1"/>
    </sheetView>
  </sheetViews>
  <sheetFormatPr baseColWidth="10" defaultColWidth="8.6640625" defaultRowHeight="15"/>
  <cols>
    <col width="28" customWidth="1" min="1" max="1"/>
    <col width="60" customWidth="1" min="2" max="2"/>
    <col width="20" customWidth="1" min="3" max="3"/>
  </cols>
  <sheetData>
    <row r="1" ht="13.5" customHeight="1">
      <c r="A1" s="48" t="inlineStr">
        <is>
          <t>Existonomy KTS-Matrix v3 – Quellen &amp; Methodik</t>
        </is>
      </c>
    </row>
    <row r="2" ht="13.5" customHeight="1">
      <c r="A2" s="49" t="n"/>
    </row>
    <row r="3" ht="13.5" customHeight="1">
      <c r="A3" s="50" t="inlineStr">
        <is>
          <t>── HAUSHALTSDATEN (BESTÄTIGT) ──</t>
        </is>
      </c>
      <c r="B3" s="51" t="n"/>
      <c r="C3" s="51" t="n"/>
    </row>
    <row r="4" ht="13.5" customHeight="1">
      <c r="A4" s="49" t="inlineStr">
        <is>
          <t>DE – Staatshaushalt</t>
        </is>
      </c>
      <c r="B4" t="inlineStr">
        <is>
          <t>Bundeshaushalt 2026; Bundestag-Beschluss 28.11.2025; Ausgaben 524,54 Mrd. EUR</t>
        </is>
      </c>
      <c r="C4" s="52" t="inlineStr">
        <is>
          <t>https://www.bundestag.de/dokumente/textarchiv/2025/kw48-de-haushaltsgesetz-2026-dritte-lesung-1126152</t>
        </is>
      </c>
    </row>
    <row r="5" ht="13.5" customHeight="1">
      <c r="A5" s="49" t="inlineStr">
        <is>
          <t>DE – Sozialhaushalt</t>
        </is>
      </c>
      <c r="B5" t="inlineStr">
        <is>
          <t>Destatis: Sozialversicherung 2024; RV 408 + GKV 325 + PV 66 + ALV 39 = 806 Mrd. EUR</t>
        </is>
      </c>
      <c r="C5" s="52" t="inlineStr">
        <is>
          <t>https://www.destatis.de/DE/Themen/Staat/Oeffentliche-Finanzen/Ausgaben-Einnahmen/Tabellen/sozialversicherung-einnahmen-2024.html</t>
        </is>
      </c>
    </row>
    <row r="6" ht="13.5" customHeight="1">
      <c r="A6" s="49" t="inlineStr">
        <is>
          <t>FR – Staatshaushalt</t>
        </is>
      </c>
      <c r="B6" t="inlineStr">
        <is>
          <t>Budget de l'État 2025; Charges nettes = 444.970 Mio. EUR ≈ 445 Mrd. EUR</t>
        </is>
      </c>
      <c r="C6" s="52" t="inlineStr">
        <is>
          <t>https://www.budget.gouv.fr/reperes/budget/articles/chiffres-cles-budget-etat-2025</t>
        </is>
      </c>
    </row>
    <row r="7" ht="13.5" customHeight="1">
      <c r="A7" s="49" t="inlineStr">
        <is>
          <t>FR – Sozialhaushalt</t>
        </is>
      </c>
      <c r="B7" t="inlineStr">
        <is>
          <t>LFSS 2025; Dépenses tous branches = 666 Mrd. EUR</t>
        </is>
      </c>
      <c r="C7" s="52" t="inlineStr">
        <is>
          <t>https://www.securite-sociale.fr/la-secu-cest-quoi/chiffres-cles</t>
        </is>
      </c>
    </row>
    <row r="8" ht="13.5" customHeight="1">
      <c r="A8" s="49" t="inlineStr">
        <is>
          <t>IT – Staatshaushalt</t>
        </is>
      </c>
      <c r="B8" t="inlineStr">
        <is>
          <t>Bilancio dello Stato 2025-2027 (RGS/MEF); Spese finali 915.769 Mio. EUR minus Schuldenrückzahlung 282 Mrd. = 634 Mrd. EUR</t>
        </is>
      </c>
      <c r="C8" s="52" t="inlineStr">
        <is>
          <t>https://www.rgs.mef.gov.it/_Documenti/VERSIONE-I/attivita_istituzionali/formazione_e_gestione_del_bilancio/bilancio_di_previsione/bilancio_in_breve/2025/Il-bilancio-dello-Stato-2025-2027-in-breve.pdf</t>
        </is>
      </c>
    </row>
    <row r="9" ht="13.5" customHeight="1">
      <c r="A9" s="49" t="inlineStr">
        <is>
          <t>IT – Sozialhaushalt</t>
        </is>
      </c>
      <c r="B9" t="inlineStr">
        <is>
          <t>INPS / Fondo Priamo: Spesa previdenziale 2024 = 400,4 Mrd. EUR</t>
        </is>
      </c>
      <c r="C9" s="52" t="inlineStr">
        <is>
          <t>https://www.fondopriamo.it/blog/priamo/spese-previdenziali-italia</t>
        </is>
      </c>
    </row>
    <row r="10" ht="13.5" customHeight="1">
      <c r="A10" s="49" t="inlineStr">
        <is>
          <t>ES – Staatshaushalt</t>
        </is>
      </c>
      <c r="B10" t="inlineStr">
        <is>
          <t>PGE 2023/2025 verlängert = 380.822 Mio. EUR = 381 Mrd. EUR (SEPG Hacienda)</t>
        </is>
      </c>
      <c r="C10" s="52" t="inlineStr">
        <is>
          <t>https://www.sepg.pap.hacienda.gob.es/sitios/sepg/es-ES/Presupuestos/DocumentacionEstadisticas/Estadisticas/paginas/estadisticas.aspx</t>
        </is>
      </c>
    </row>
    <row r="11" ht="13.5" customHeight="1">
      <c r="A11" s="49" t="inlineStr">
        <is>
          <t>ES – Sozialhaushalt</t>
        </is>
      </c>
      <c r="B11" t="inlineStr">
        <is>
          <t>Seguridad Social Jan–Nov 2025 = 194.986 Mio. EUR × 12/11 ≈ 212 Mrd. EUR (La Moncloa)</t>
        </is>
      </c>
      <c r="C11" s="52" t="inlineStr">
        <is>
          <t>https://www.lamoncloa.gob.es/serviciosdeprensa/notasprensa/inclusion/paginas/221225-ejecucion-presupestaria-noviembre.aspx</t>
        </is>
      </c>
    </row>
    <row r="12" ht="13.5" customHeight="1">
      <c r="A12" s="49" t="inlineStr">
        <is>
          <t>GB – Staatshaushalt</t>
        </is>
      </c>
      <c r="B12" t="inlineStr">
        <is>
          <t>Spending Review 2025: DEL £648 Mrd. ÷ 0,862 ≈ 752 Mrd. EUR</t>
        </is>
      </c>
      <c r="C12" s="52" t="inlineStr">
        <is>
          <t>https://www.gov.uk/government/publications/spending-review-2025-document/spending-review-2025-html</t>
        </is>
      </c>
    </row>
    <row r="13" ht="13.5" customHeight="1">
      <c r="A13" s="49" t="inlineStr">
        <is>
          <t>GB – Sozialhaushalt</t>
        </is>
      </c>
      <c r="B13" t="inlineStr">
        <is>
          <t>AME (NHS+DWP+State Pensions) £712 Mrd. ÷ 0,862 ≈ 826 Mrd. EUR</t>
        </is>
      </c>
      <c r="C13" s="52" t="inlineStr">
        <is>
          <t>https://www.gov.uk/government/statistics/public-spending-statistics-release-december-2025/public-spending-statistics-december-2025</t>
        </is>
      </c>
    </row>
    <row r="14" ht="13.5" customHeight="1">
      <c r="A14" s="49" t="n"/>
    </row>
    <row r="15" ht="13.5" customHeight="1">
      <c r="A15" s="50" t="inlineStr">
        <is>
          <t>── SCHICHT 1: KUNDENTRANSAKTIONEN ──</t>
        </is>
      </c>
      <c r="B15" s="51" t="n"/>
      <c r="C15" s="51" t="n"/>
    </row>
    <row r="16" ht="13.5" customHeight="1">
      <c r="A16" s="49" t="inlineStr">
        <is>
          <t>DE – Schicht 1 (S1)</t>
        </is>
      </c>
      <c r="B16" t="inlineStr">
        <is>
          <t>Bundesbank Zahlungsverkehrsstatistik Tab.3b 2023: H1 35.150 Mrd. + H2 33.940 Mrd. = 69.090 Mrd. EUR (bestätigt)</t>
        </is>
      </c>
      <c r="C16" s="52" t="inlineStr">
        <is>
          <t>https://www.bundesbank.de/de/statistiken/zahlungsverkehr/zahlungsverkehrsstatistik</t>
        </is>
      </c>
    </row>
    <row r="17" ht="13.5" customHeight="1">
      <c r="A17" s="49" t="inlineStr">
        <is>
          <t>EU – Schicht 1 (S1, alle anderen)</t>
        </is>
      </c>
      <c r="B17" t="inlineStr">
        <is>
          <t>EZB PSS 2023 H1+H2: Gesamtvolumen Euro-Raum 224.450 Mrd. EUR. DE-Anteil 30,8% (69.090/224.450). Kalibrierungsfaktor: BIP × 16,9 → gerundet BIP × 16. IE-Anpassung ×12 (MNU-Verzerrung BIP).</t>
        </is>
      </c>
      <c r="C17" s="52" t="inlineStr">
        <is>
          <t>https://www.ecb.europa.eu/press/stats/paysec/html/ecb.pis2023_1~10a5662f81.en.html</t>
        </is>
      </c>
    </row>
    <row r="18" ht="13.5" customHeight="1">
      <c r="A18" s="49" t="inlineStr">
        <is>
          <t>NO – Schicht 1 (S1)</t>
        </is>
      </c>
      <c r="B18" t="inlineStr">
        <is>
          <t>Norges Bank, Annual Report on Payment Systems 2023: NICS-Transaktionen 104.832 Mrd. NOK ÷ 11,5 = 9.116 Mrd. EUR (bestätigt)</t>
        </is>
      </c>
      <c r="C18" s="52" t="inlineStr">
        <is>
          <t>https://www.norges-bank.no/en/topics/financial-stability/payment-systems/annual-report-payment-systems/</t>
        </is>
      </c>
    </row>
    <row r="19" ht="13.5" customHeight="1">
      <c r="A19" s="49" t="n"/>
    </row>
    <row r="20" ht="13.5" customHeight="1">
      <c r="A20" s="50" t="inlineStr">
        <is>
          <t>── SCHICHT 2: T2/RTGS GROßBETRAGSZAHLUNGEN ──</t>
        </is>
      </c>
      <c r="B20" s="51" t="n"/>
      <c r="C20" s="51" t="n"/>
    </row>
    <row r="21" ht="13.5" customHeight="1">
      <c r="A21" s="49" t="inlineStr">
        <is>
          <t>T2 – Gesamtvolumen 2023</t>
        </is>
      </c>
      <c r="B21" t="inlineStr">
        <is>
          <t>ECB TARGET Annual Report 2023, Seite 57, Tabelle 'Distribution of payment flows in TARGET2/T2': GESAMT 559.336 Mrd. EUR (bestätigt, enthält TARGET2 Jan–März und T2 März–Dez 2023)</t>
        </is>
      </c>
      <c r="C21" s="52" t="inlineStr">
        <is>
          <t>https://www.ecb.europa.eu/pub/pdf/targetar/ecb.targetar2023.en.pdf</t>
        </is>
      </c>
    </row>
    <row r="22" ht="13.5" customHeight="1">
      <c r="A22" s="49" t="inlineStr">
        <is>
          <t>T2 – DE</t>
        </is>
      </c>
      <c r="B22" t="inlineStr">
        <is>
          <t>AT 13.732 | BE 32.119 | BG 790 | CY 238 | DE 230.317 | DK 2.625 | EE 204 | ES 23.438</t>
        </is>
      </c>
      <c r="C22" t="inlineStr">
        <is>
          <t>ECB TARGET Annual Report 2023, S.57</t>
        </is>
      </c>
    </row>
    <row r="23" ht="13.5" customHeight="1">
      <c r="A23" s="49" t="inlineStr">
        <is>
          <t>T2 – FI–SK</t>
        </is>
      </c>
      <c r="B23" t="inlineStr">
        <is>
          <t>FI 20.672 | FR 90.845 | GR 6.964 | HR 385 | IE 5.226 | IT 18.079 | LT 1.456 | LU 35.081</t>
        </is>
      </c>
      <c r="C23" t="inlineStr">
        <is>
          <t>ECB TARGET Annual Report 2023, S.57</t>
        </is>
      </c>
    </row>
    <row r="24" ht="13.5" customHeight="1">
      <c r="A24" s="49" t="inlineStr">
        <is>
          <t>T2 – LV–SK</t>
        </is>
      </c>
      <c r="B24" t="inlineStr">
        <is>
          <t>LV 453 | MT 774 | NL 40.064 | PL 1.860 | PT 1.425 | RO 185 | SI 424 | SK 1.727</t>
        </is>
      </c>
      <c r="C24" t="inlineStr">
        <is>
          <t>ECB TARGET Annual Report 2023, S.57</t>
        </is>
      </c>
    </row>
    <row r="25" ht="13.5" customHeight="1">
      <c r="A25" s="49" t="inlineStr">
        <is>
          <t>GB – T2-Äquivalent (CHAPS)</t>
        </is>
      </c>
      <c r="B25" t="inlineStr">
        <is>
          <t>Bank of England: CHAPS 2023 Jahresvolumen £96,9 Bio. ÷ 0,862 EUR/GBP = 112.414 Mrd. EUR (bestätigt)</t>
        </is>
      </c>
      <c r="C25" s="52" t="inlineStr">
        <is>
          <t>https://www.bankofengland.co.uk/payment-and-settlement/rtgs-renewal-programme</t>
        </is>
      </c>
    </row>
    <row r="26" ht="13.5" customHeight="1">
      <c r="A26" s="49" t="inlineStr">
        <is>
          <t>NO – T2-Äquivalent (NBO)</t>
        </is>
      </c>
      <c r="B26" t="inlineStr">
        <is>
          <t>Norges Bank: NBO-Settlement 355 Mrd. NOK/Tag × 252 Betriebstage = 89.460 Mrd. NOK ÷ 11,5 = 7.779 Mrd. EUR (bestätigt)</t>
        </is>
      </c>
      <c r="C26" s="52" t="inlineStr">
        <is>
          <t>https://www.norges-bank.no/en/topics/financial-stability/payment-systems/annual-report-payment-systems/</t>
        </is>
      </c>
    </row>
    <row r="27" ht="13.5" customHeight="1">
      <c r="A27" s="49" t="inlineStr">
        <is>
          <t>CZ – T2-Äquivalent (CERTIS)</t>
        </is>
      </c>
      <c r="B27" t="inlineStr">
        <is>
          <t>CNB CERTIS: Schätzung BIP × 35 = 10.745 Mrd. EUR</t>
        </is>
      </c>
      <c r="C27" s="52" t="inlineStr">
        <is>
          <t>https://www.cnb.cz/</t>
        </is>
      </c>
    </row>
    <row r="28" ht="13.5" customHeight="1">
      <c r="A28" s="49" t="inlineStr">
        <is>
          <t>HU – T2-Äquivalent (VIBER)</t>
        </is>
      </c>
      <c r="B28" t="inlineStr">
        <is>
          <t>MNB VIBER: Schätzung BIP × 35 = 7.175 Mrd. EUR</t>
        </is>
      </c>
      <c r="C28" s="52" t="inlineStr">
        <is>
          <t>https://www.mnb.hu/</t>
        </is>
      </c>
    </row>
    <row r="29" ht="13.5" customHeight="1">
      <c r="A29" s="49" t="inlineStr">
        <is>
          <t>SE – T2-Äquivalent (RIX)</t>
        </is>
      </c>
      <c r="B29" t="inlineStr">
        <is>
          <t>Riksbank RIX: Schätzung BIP × 40 = 23.320 Mrd. EUR</t>
        </is>
      </c>
      <c r="C29" s="52" t="inlineStr">
        <is>
          <t>https://www.riksbank.se/</t>
        </is>
      </c>
    </row>
    <row r="30" ht="13.5" customHeight="1">
      <c r="A30" s="49" t="inlineStr">
        <is>
          <t>CH – T2-Äquivalent (SIC)</t>
        </is>
      </c>
      <c r="B30" t="inlineStr">
        <is>
          <t>SIX SIC: CHF 57.000 Mrd. ÷ 1,08 = 52.778 − S1 ≈ 41.082 Mrd. EUR (Schätzung)</t>
        </is>
      </c>
      <c r="C30" s="52" t="inlineStr">
        <is>
          <t>https://www.six-group.com/</t>
        </is>
      </c>
    </row>
    <row r="31" ht="13.5" customHeight="1">
      <c r="A31" s="49" t="n"/>
    </row>
    <row r="32" ht="13.5" customHeight="1">
      <c r="A32" s="50" t="inlineStr">
        <is>
          <t>── SCHICHT 3: T2S/CSD WERTPAPIERCLEARING ──</t>
        </is>
      </c>
      <c r="B32" s="51" t="n"/>
      <c r="C32" s="51" t="n"/>
    </row>
    <row r="33" ht="13.5" customHeight="1">
      <c r="A33" s="49" t="inlineStr">
        <is>
          <t>T2S – Gesamtvolumen 2023</t>
        </is>
      </c>
      <c r="B33" t="inlineStr">
        <is>
          <t>ECB TARGET2-Securities Annual Report 2023: Gesamtvolumen 200.746,61 Mrd. EUR (bestätigt); 24 verbundene CSDs</t>
        </is>
      </c>
      <c r="C33" s="52" t="inlineStr">
        <is>
          <t>https://www.ecb.europa.eu/press/payments-news/ecb.t2sar2023.en.pdf</t>
        </is>
      </c>
    </row>
    <row r="34" ht="13.5" customHeight="1">
      <c r="A34" s="49" t="inlineStr">
        <is>
          <t>DE – T2S (CBF)</t>
        </is>
      </c>
      <c r="B34" t="inlineStr">
        <is>
          <t>Clearstream Banking Frankfurt (CBF): Schätzung &gt;50% von 200.747 Mrd. = 102.383 Mrd. EUR (keine CSD-Aufschlüsselung im ECB T2S Annual Report; Schätzung auf Basis Marktdominanz CBF)</t>
        </is>
      </c>
      <c r="C34" s="52" t="inlineStr">
        <is>
          <t>https://www.ecb.europa.eu/press/payments-news/ecb.t2sar2023.en.pdf</t>
        </is>
      </c>
    </row>
    <row r="35" ht="13.5" customHeight="1">
      <c r="A35" s="49" t="inlineStr">
        <is>
          <t>Alle anderen Länder – T2S</t>
        </is>
      </c>
      <c r="B35" t="inlineStr">
        <is>
          <t>CSD-Marktanteile: FR ~15%, IT ~8%, ES ~6%, NL ~3%, BE ~5%, GB ~58% (CREST/Euroclear UK, Schätzung), restliche &lt;2%. Keine Aufschlüsselung nach CSD im T2S Annual Report 2023.</t>
        </is>
      </c>
      <c r="C35" s="52" t="inlineStr">
        <is>
          <t>https://www.ecb.europa.eu/press/payments-news/ecb.t2sar2023.en.pdf</t>
        </is>
      </c>
    </row>
    <row r="36" ht="13.5" customHeight="1">
      <c r="A36" s="49" t="n"/>
    </row>
    <row r="37" ht="13.5" customHeight="1">
      <c r="A37" s="50" t="inlineStr">
        <is>
          <t>── KTS-BERECHNUNGSFORMEL ──</t>
        </is>
      </c>
      <c r="B37" s="51" t="n"/>
      <c r="C37" s="51" t="n"/>
    </row>
    <row r="38" ht="13.5" customHeight="1">
      <c r="A38" s="49" t="inlineStr">
        <is>
          <t>KTS Gesamt-Satz</t>
        </is>
      </c>
      <c r="B38" t="inlineStr">
        <is>
          <t>Berechnung: 1,5 × Gesamt Staat [Mrd. EUR] ÷ Schicht-X-Volumen [Mrd. EUR]. Jede Seite (Transferierende / Empfangende) trägt die Hälfte des Gesamtsatzes.</t>
        </is>
      </c>
      <c r="C38" t="inlineStr">
        <is>
          <t>Existonomy (Gebhard Borck, 2023)</t>
        </is>
      </c>
    </row>
    <row r="39" ht="13.5" customHeight="1">
      <c r="A39" s="49" t="inlineStr">
        <is>
          <t>Faktor 1,5</t>
        </is>
      </c>
      <c r="B39" t="inlineStr">
        <is>
          <t>Puffer von 50% über den Staatsausgaben (Zentralstaat + Sozialversicherung) für Systemübergang, Investitionen und Reserven.</t>
        </is>
      </c>
      <c r="C39" t="inlineStr">
        <is>
          <t>Existonomy (Gebhard Borck, 2023)</t>
        </is>
      </c>
    </row>
  </sheetData>
  <sheetProtection selectLockedCells="1" selectUnlockedCells="1" sheet="1" objects="0" insertRows="0" insertHyperlinks="0" autoFilter="0" scenarios="0" formatColumns="0" deleteColumns="0" insertColumns="0" pivotTables="0" deleteRows="0" formatCells="0" formatRows="0" sort="0" password="E847"/>
  <hyperlinks>
    <hyperlink xmlns:r="http://schemas.openxmlformats.org/officeDocument/2006/relationships" ref="C4" r:id="rId1"/>
    <hyperlink xmlns:r="http://schemas.openxmlformats.org/officeDocument/2006/relationships" ref="C5" r:id="rId2"/>
    <hyperlink xmlns:r="http://schemas.openxmlformats.org/officeDocument/2006/relationships" ref="C6" r:id="rId3"/>
    <hyperlink xmlns:r="http://schemas.openxmlformats.org/officeDocument/2006/relationships" ref="C7" r:id="rId4"/>
    <hyperlink xmlns:r="http://schemas.openxmlformats.org/officeDocument/2006/relationships" ref="C8" r:id="rId5"/>
    <hyperlink xmlns:r="http://schemas.openxmlformats.org/officeDocument/2006/relationships" ref="C9" r:id="rId6"/>
    <hyperlink xmlns:r="http://schemas.openxmlformats.org/officeDocument/2006/relationships" ref="C10" r:id="rId7"/>
    <hyperlink xmlns:r="http://schemas.openxmlformats.org/officeDocument/2006/relationships" ref="C11" r:id="rId8"/>
    <hyperlink xmlns:r="http://schemas.openxmlformats.org/officeDocument/2006/relationships" ref="C12" r:id="rId9"/>
    <hyperlink xmlns:r="http://schemas.openxmlformats.org/officeDocument/2006/relationships" ref="C13" r:id="rId10"/>
    <hyperlink xmlns:r="http://schemas.openxmlformats.org/officeDocument/2006/relationships" ref="C16" r:id="rId11"/>
    <hyperlink xmlns:r="http://schemas.openxmlformats.org/officeDocument/2006/relationships" ref="C17" r:id="rId12"/>
    <hyperlink xmlns:r="http://schemas.openxmlformats.org/officeDocument/2006/relationships" ref="C18" r:id="rId13"/>
    <hyperlink xmlns:r="http://schemas.openxmlformats.org/officeDocument/2006/relationships" ref="C21" r:id="rId14"/>
    <hyperlink xmlns:r="http://schemas.openxmlformats.org/officeDocument/2006/relationships" ref="C25" r:id="rId15"/>
    <hyperlink xmlns:r="http://schemas.openxmlformats.org/officeDocument/2006/relationships" ref="C26" r:id="rId16"/>
    <hyperlink xmlns:r="http://schemas.openxmlformats.org/officeDocument/2006/relationships" ref="C27" r:id="rId17"/>
    <hyperlink xmlns:r="http://schemas.openxmlformats.org/officeDocument/2006/relationships" ref="C28" r:id="rId18"/>
    <hyperlink xmlns:r="http://schemas.openxmlformats.org/officeDocument/2006/relationships" ref="C29" r:id="rId19"/>
    <hyperlink xmlns:r="http://schemas.openxmlformats.org/officeDocument/2006/relationships" ref="C30" r:id="rId20"/>
    <hyperlink xmlns:r="http://schemas.openxmlformats.org/officeDocument/2006/relationships" ref="C33" r:id="rId21"/>
    <hyperlink xmlns:r="http://schemas.openxmlformats.org/officeDocument/2006/relationships" ref="C34" r:id="rId22"/>
    <hyperlink xmlns:r="http://schemas.openxmlformats.org/officeDocument/2006/relationships" ref="C35" r:id="rId23"/>
  </hyperlinks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2026-06-24T15:08:34Z</dcterms:created>
  <dcterms:modified xsi:type="dcterms:W3CDTF">2026-08-13T08:40:56Z</dcterms:modified>
  <cp:lastModifiedBy>Gebhard Borck</cp:lastModifiedBy>
  <cp:revision>0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0x010100C94E228A5974E64C91469B1DA330163B</vt:lpwstr>
  </property>
</Properties>
</file>